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KEL\Desktop\MASTER MARKEL\MASTER Ingenieria Energetica Sostenible\TFM\ENTREGA TFM (ADDI)\"/>
    </mc:Choice>
  </mc:AlternateContent>
  <xr:revisionPtr revIDLastSave="0" documentId="13_ncr:1_{883D4A5A-6B83-47B0-BBAE-1B3F28E71878}" xr6:coauthVersionLast="45" xr6:coauthVersionMax="45" xr10:uidLastSave="{00000000-0000-0000-0000-000000000000}"/>
  <bookViews>
    <workbookView xWindow="-120" yWindow="-120" windowWidth="20730" windowHeight="11160" tabRatio="761" firstSheet="3" activeTab="3" xr2:uid="{F5E528B9-A412-4723-96EB-DF302C13AF39}"/>
  </bookViews>
  <sheets>
    <sheet name="1- Ponderacion subsistemas" sheetId="1" r:id="rId1"/>
    <sheet name="2- Ponderacion medios" sheetId="2" r:id="rId2"/>
    <sheet name="3- Ponderacion factores" sheetId="3" r:id="rId3"/>
    <sheet name="4- Matriz de Leopold" sheetId="4" r:id="rId4"/>
    <sheet name="5- Valoracion CUALITATIVA" sheetId="6" r:id="rId5"/>
    <sheet name="6- Valoración CUANTITATIVA" sheetId="7" r:id="rId6"/>
    <sheet name="7- Tablas RESUMEN " sheetId="8" r:id="rId7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I17" i="1"/>
  <c r="D18" i="1"/>
  <c r="E18" i="1"/>
  <c r="F18" i="1"/>
  <c r="G18" i="1"/>
  <c r="H18" i="1"/>
  <c r="I18" i="1"/>
  <c r="D19" i="1"/>
  <c r="E19" i="1"/>
  <c r="G11" i="2"/>
  <c r="H28" i="3"/>
  <c r="H26" i="3"/>
  <c r="E27" i="3"/>
  <c r="E28" i="3"/>
  <c r="N45" i="3"/>
  <c r="B208" i="6"/>
  <c r="B209" i="6"/>
  <c r="AA209" i="6"/>
  <c r="I493" i="6"/>
  <c r="AG493" i="6"/>
  <c r="D11" i="2"/>
  <c r="I12" i="3"/>
  <c r="I10" i="3"/>
  <c r="D11" i="3"/>
  <c r="D12" i="3"/>
  <c r="N34" i="3"/>
  <c r="B38" i="6"/>
  <c r="B10" i="7"/>
  <c r="AW10" i="7"/>
  <c r="H52" i="8"/>
  <c r="AL443" i="7"/>
  <c r="AK473" i="7"/>
  <c r="E11" i="3"/>
  <c r="E12" i="3"/>
  <c r="N35" i="3"/>
  <c r="B26" i="7"/>
  <c r="AW26" i="7"/>
  <c r="H53" i="8"/>
  <c r="AL444" i="7"/>
  <c r="AK474" i="7"/>
  <c r="F11" i="3"/>
  <c r="F12" i="3"/>
  <c r="N36" i="3"/>
  <c r="B34" i="7"/>
  <c r="AW34" i="7"/>
  <c r="H54" i="8"/>
  <c r="AL445" i="7"/>
  <c r="AK475" i="7"/>
  <c r="G11" i="3"/>
  <c r="G12" i="3"/>
  <c r="N37" i="3"/>
  <c r="B52" i="7"/>
  <c r="AW52" i="7"/>
  <c r="H55" i="8"/>
  <c r="AL446" i="7"/>
  <c r="AK476" i="7"/>
  <c r="H11" i="3"/>
  <c r="H12" i="3"/>
  <c r="N38" i="3"/>
  <c r="B96" i="6"/>
  <c r="B66" i="7"/>
  <c r="AW66" i="7"/>
  <c r="H56" i="8"/>
  <c r="AL447" i="7"/>
  <c r="AK477" i="7"/>
  <c r="F11" i="2"/>
  <c r="H20" i="3"/>
  <c r="H18" i="3"/>
  <c r="D19" i="3"/>
  <c r="D20" i="3"/>
  <c r="N40" i="3"/>
  <c r="B109" i="6"/>
  <c r="B79" i="7"/>
  <c r="AW79" i="7"/>
  <c r="H57" i="8"/>
  <c r="AL448" i="7"/>
  <c r="AK478" i="7"/>
  <c r="E19" i="3"/>
  <c r="E20" i="3"/>
  <c r="N41" i="3"/>
  <c r="B126" i="6"/>
  <c r="B96" i="7"/>
  <c r="AW96" i="7"/>
  <c r="H58" i="8"/>
  <c r="AL449" i="7"/>
  <c r="AK479" i="7"/>
  <c r="F19" i="3"/>
  <c r="F20" i="3"/>
  <c r="N42" i="3"/>
  <c r="B148" i="6"/>
  <c r="B118" i="7"/>
  <c r="AW118" i="7"/>
  <c r="H59" i="8"/>
  <c r="AL450" i="7"/>
  <c r="AK480" i="7"/>
  <c r="G19" i="3"/>
  <c r="G20" i="3"/>
  <c r="N43" i="3"/>
  <c r="B168" i="6"/>
  <c r="B138" i="7"/>
  <c r="AW138" i="7"/>
  <c r="H60" i="8"/>
  <c r="AL451" i="7"/>
  <c r="AK481" i="7"/>
  <c r="D27" i="3"/>
  <c r="D28" i="3"/>
  <c r="N44" i="3"/>
  <c r="B185" i="6"/>
  <c r="B154" i="7"/>
  <c r="AW154" i="7"/>
  <c r="H61" i="8"/>
  <c r="AL452" i="7"/>
  <c r="AK482" i="7"/>
  <c r="B176" i="7"/>
  <c r="AW176" i="7"/>
  <c r="H62" i="8"/>
  <c r="AL453" i="7"/>
  <c r="AK483" i="7"/>
  <c r="F27" i="3"/>
  <c r="F28" i="3"/>
  <c r="N46" i="3"/>
  <c r="B225" i="6"/>
  <c r="B193" i="7"/>
  <c r="AW193" i="7"/>
  <c r="H63" i="8"/>
  <c r="AL454" i="7"/>
  <c r="AK484" i="7"/>
  <c r="G27" i="3"/>
  <c r="G28" i="3"/>
  <c r="N47" i="3"/>
  <c r="B235" i="6"/>
  <c r="B202" i="7"/>
  <c r="AW202" i="7"/>
  <c r="H64" i="8"/>
  <c r="AL455" i="7"/>
  <c r="AK485" i="7"/>
  <c r="F19" i="1"/>
  <c r="H21" i="2"/>
  <c r="D21" i="2"/>
  <c r="H35" i="3"/>
  <c r="H33" i="3"/>
  <c r="D34" i="3"/>
  <c r="D35" i="3"/>
  <c r="N48" i="3"/>
  <c r="B244" i="6"/>
  <c r="B211" i="7"/>
  <c r="AW211" i="7"/>
  <c r="H65" i="8"/>
  <c r="AL456" i="7"/>
  <c r="AK486" i="7"/>
  <c r="E34" i="3"/>
  <c r="E35" i="3"/>
  <c r="N49" i="3"/>
  <c r="B264" i="6"/>
  <c r="B230" i="7"/>
  <c r="AW230" i="7"/>
  <c r="H66" i="8"/>
  <c r="AL457" i="7"/>
  <c r="AK487" i="7"/>
  <c r="F34" i="3"/>
  <c r="F35" i="3"/>
  <c r="N50" i="3"/>
  <c r="B279" i="6"/>
  <c r="B244" i="7"/>
  <c r="AW244" i="7"/>
  <c r="H67" i="8"/>
  <c r="AL458" i="7"/>
  <c r="AK488" i="7"/>
  <c r="G34" i="3"/>
  <c r="G35" i="3"/>
  <c r="N51" i="3"/>
  <c r="B301" i="6"/>
  <c r="B267" i="7"/>
  <c r="AW267" i="7"/>
  <c r="H68" i="8"/>
  <c r="AL459" i="7"/>
  <c r="AK489" i="7"/>
  <c r="F21" i="2"/>
  <c r="N52" i="3"/>
  <c r="B316" i="6"/>
  <c r="B281" i="7"/>
  <c r="AW281" i="7"/>
  <c r="H69" i="8"/>
  <c r="AL460" i="7"/>
  <c r="AK490" i="7"/>
  <c r="G21" i="2"/>
  <c r="N54" i="3"/>
  <c r="B337" i="6"/>
  <c r="B302" i="7"/>
  <c r="AW302" i="7"/>
  <c r="H70" i="8"/>
  <c r="AL461" i="7"/>
  <c r="AK491" i="7"/>
  <c r="G19" i="1"/>
  <c r="L11" i="2"/>
  <c r="G49" i="3"/>
  <c r="G47" i="3"/>
  <c r="D48" i="3"/>
  <c r="D49" i="3"/>
  <c r="N58" i="3"/>
  <c r="B351" i="6"/>
  <c r="B316" i="7"/>
  <c r="AW316" i="7"/>
  <c r="H71" i="8"/>
  <c r="AL462" i="7"/>
  <c r="AK492" i="7"/>
  <c r="E48" i="3"/>
  <c r="E49" i="3"/>
  <c r="N59" i="3"/>
  <c r="B366" i="6"/>
  <c r="B331" i="7"/>
  <c r="AW331" i="7"/>
  <c r="H72" i="8"/>
  <c r="AL463" i="7"/>
  <c r="AK493" i="7"/>
  <c r="F48" i="3"/>
  <c r="F49" i="3"/>
  <c r="N60" i="3"/>
  <c r="B386" i="6"/>
  <c r="B351" i="7"/>
  <c r="AW351" i="7"/>
  <c r="H73" i="8"/>
  <c r="AL464" i="7"/>
  <c r="AK494" i="7"/>
  <c r="M11" i="2"/>
  <c r="G56" i="3"/>
  <c r="G54" i="3"/>
  <c r="D55" i="3"/>
  <c r="D56" i="3"/>
  <c r="N61" i="3"/>
  <c r="B400" i="6"/>
  <c r="B365" i="7"/>
  <c r="AW365" i="7"/>
  <c r="H74" i="8"/>
  <c r="AL465" i="7"/>
  <c r="AK495" i="7"/>
  <c r="E55" i="3"/>
  <c r="E56" i="3"/>
  <c r="N62" i="3"/>
  <c r="B411" i="6"/>
  <c r="B376" i="7"/>
  <c r="AW376" i="7"/>
  <c r="H75" i="8"/>
  <c r="AL466" i="7"/>
  <c r="AK496" i="7"/>
  <c r="F55" i="3"/>
  <c r="F56" i="3"/>
  <c r="N63" i="3"/>
  <c r="B422" i="6"/>
  <c r="B387" i="7"/>
  <c r="AW387" i="7"/>
  <c r="H76" i="8"/>
  <c r="AL467" i="7"/>
  <c r="AK497" i="7"/>
  <c r="H19" i="1"/>
  <c r="N11" i="2"/>
  <c r="G63" i="3"/>
  <c r="G61" i="3"/>
  <c r="D62" i="3"/>
  <c r="D63" i="3"/>
  <c r="N64" i="3"/>
  <c r="B444" i="6"/>
  <c r="B409" i="7"/>
  <c r="AW409" i="7"/>
  <c r="H77" i="8"/>
  <c r="AL468" i="7"/>
  <c r="AK498" i="7"/>
  <c r="E62" i="3"/>
  <c r="E63" i="3"/>
  <c r="N65" i="3"/>
  <c r="B456" i="6"/>
  <c r="B421" i="7"/>
  <c r="AW421" i="7"/>
  <c r="H78" i="8"/>
  <c r="AL469" i="7"/>
  <c r="AK499" i="7"/>
  <c r="F62" i="3"/>
  <c r="F63" i="3"/>
  <c r="N66" i="3"/>
  <c r="B467" i="6"/>
  <c r="B432" i="7"/>
  <c r="AW432" i="7"/>
  <c r="H79" i="8"/>
  <c r="AL470" i="7"/>
  <c r="AK500" i="7"/>
  <c r="AG10" i="7"/>
  <c r="E52" i="8"/>
  <c r="AJ443" i="7"/>
  <c r="AJ473" i="7"/>
  <c r="AG26" i="7"/>
  <c r="E53" i="8"/>
  <c r="AJ444" i="7"/>
  <c r="AJ474" i="7"/>
  <c r="AG34" i="7"/>
  <c r="E54" i="8"/>
  <c r="AJ445" i="7"/>
  <c r="AJ475" i="7"/>
  <c r="AG52" i="7"/>
  <c r="E55" i="8"/>
  <c r="AJ446" i="7"/>
  <c r="AJ476" i="7"/>
  <c r="AG66" i="7"/>
  <c r="E56" i="8"/>
  <c r="AJ447" i="7"/>
  <c r="AJ477" i="7"/>
  <c r="AG79" i="7"/>
  <c r="E57" i="8"/>
  <c r="AJ448" i="7"/>
  <c r="AJ478" i="7"/>
  <c r="AG96" i="7"/>
  <c r="E58" i="8"/>
  <c r="AJ449" i="7"/>
  <c r="AJ479" i="7"/>
  <c r="AG118" i="7"/>
  <c r="E59" i="8"/>
  <c r="AJ450" i="7"/>
  <c r="AJ480" i="7"/>
  <c r="AG138" i="7"/>
  <c r="E60" i="8"/>
  <c r="AJ451" i="7"/>
  <c r="AJ481" i="7"/>
  <c r="AG154" i="7"/>
  <c r="E61" i="8"/>
  <c r="AJ452" i="7"/>
  <c r="AJ482" i="7"/>
  <c r="AG176" i="7"/>
  <c r="E62" i="8"/>
  <c r="AJ453" i="7"/>
  <c r="AJ483" i="7"/>
  <c r="AG193" i="7"/>
  <c r="E63" i="8"/>
  <c r="AJ454" i="7"/>
  <c r="AJ484" i="7"/>
  <c r="AG202" i="7"/>
  <c r="E64" i="8"/>
  <c r="AJ455" i="7"/>
  <c r="AJ485" i="7"/>
  <c r="AG211" i="7"/>
  <c r="E65" i="8"/>
  <c r="AJ456" i="7"/>
  <c r="AJ486" i="7"/>
  <c r="AG230" i="7"/>
  <c r="E66" i="8"/>
  <c r="AJ457" i="7"/>
  <c r="AJ487" i="7"/>
  <c r="AG244" i="7"/>
  <c r="E67" i="8"/>
  <c r="AJ458" i="7"/>
  <c r="AJ488" i="7"/>
  <c r="AG267" i="7"/>
  <c r="E68" i="8"/>
  <c r="AJ459" i="7"/>
  <c r="AJ489" i="7"/>
  <c r="AG281" i="7"/>
  <c r="E69" i="8"/>
  <c r="AJ460" i="7"/>
  <c r="AJ490" i="7"/>
  <c r="AG302" i="7"/>
  <c r="E70" i="8"/>
  <c r="AJ461" i="7"/>
  <c r="AJ491" i="7"/>
  <c r="AG316" i="7"/>
  <c r="E71" i="8"/>
  <c r="AJ462" i="7"/>
  <c r="AJ492" i="7"/>
  <c r="AG331" i="7"/>
  <c r="E72" i="8"/>
  <c r="AJ463" i="7"/>
  <c r="AJ493" i="7"/>
  <c r="AG351" i="7"/>
  <c r="E73" i="8"/>
  <c r="AJ464" i="7"/>
  <c r="AJ494" i="7"/>
  <c r="AG365" i="7"/>
  <c r="E74" i="8"/>
  <c r="AJ465" i="7"/>
  <c r="AJ495" i="7"/>
  <c r="AG376" i="7"/>
  <c r="E75" i="8"/>
  <c r="AJ466" i="7"/>
  <c r="AJ496" i="7"/>
  <c r="AG387" i="7"/>
  <c r="E76" i="8"/>
  <c r="AJ467" i="7"/>
  <c r="AJ497" i="7"/>
  <c r="AG409" i="7"/>
  <c r="E77" i="8"/>
  <c r="AJ468" i="7"/>
  <c r="AJ498" i="7"/>
  <c r="AG421" i="7"/>
  <c r="E78" i="8"/>
  <c r="AJ469" i="7"/>
  <c r="AJ499" i="7"/>
  <c r="AG432" i="7"/>
  <c r="E79" i="8"/>
  <c r="AJ470" i="7"/>
  <c r="AJ500" i="7"/>
  <c r="Y247" i="6"/>
  <c r="Z247" i="6"/>
  <c r="B247" i="6"/>
  <c r="AA247" i="6"/>
  <c r="O496" i="6"/>
  <c r="AK45" i="6"/>
  <c r="AL45" i="6"/>
  <c r="B45" i="6"/>
  <c r="AM45" i="6"/>
  <c r="P516" i="6"/>
  <c r="AL46" i="6"/>
  <c r="B46" i="6"/>
  <c r="AM46" i="6"/>
  <c r="S516" i="6"/>
  <c r="U516" i="6"/>
  <c r="J619" i="6"/>
  <c r="Y45" i="6"/>
  <c r="Z45" i="6"/>
  <c r="AA45" i="6"/>
  <c r="D516" i="6"/>
  <c r="Y56" i="6"/>
  <c r="Z56" i="6"/>
  <c r="B55" i="6"/>
  <c r="B56" i="6"/>
  <c r="AA56" i="6"/>
  <c r="D517" i="6"/>
  <c r="P517" i="6"/>
  <c r="AA55" i="6"/>
  <c r="P484" i="6"/>
  <c r="AN484" i="6"/>
  <c r="AP484" i="6"/>
  <c r="I620" i="6"/>
  <c r="Y57" i="6"/>
  <c r="Z57" i="6"/>
  <c r="B57" i="6"/>
  <c r="AA57" i="6"/>
  <c r="G517" i="6"/>
  <c r="S517" i="6"/>
  <c r="U517" i="6"/>
  <c r="J620" i="6"/>
  <c r="P550" i="6"/>
  <c r="Q550" i="6"/>
  <c r="R550" i="6"/>
  <c r="S550" i="6"/>
  <c r="N58" i="6"/>
  <c r="O58" i="6"/>
  <c r="B58" i="6"/>
  <c r="P58" i="6"/>
  <c r="H550" i="6"/>
  <c r="T550" i="6"/>
  <c r="U550" i="6"/>
  <c r="K620" i="6"/>
  <c r="L620" i="6"/>
  <c r="B64" i="6"/>
  <c r="AM64" i="6"/>
  <c r="AB485" i="6"/>
  <c r="Y65" i="6"/>
  <c r="Z65" i="6"/>
  <c r="B65" i="6"/>
  <c r="AA65" i="6"/>
  <c r="E485" i="6"/>
  <c r="AC485" i="6"/>
  <c r="Y66" i="6"/>
  <c r="Z66" i="6"/>
  <c r="B66" i="6"/>
  <c r="AA66" i="6"/>
  <c r="F485" i="6"/>
  <c r="AD485" i="6"/>
  <c r="Y67" i="6"/>
  <c r="Z67" i="6"/>
  <c r="B67" i="6"/>
  <c r="AA67" i="6"/>
  <c r="G485" i="6"/>
  <c r="AE485" i="6"/>
  <c r="Y68" i="6"/>
  <c r="Z68" i="6"/>
  <c r="B68" i="6"/>
  <c r="AA68" i="6"/>
  <c r="I485" i="6"/>
  <c r="AG485" i="6"/>
  <c r="Y69" i="6"/>
  <c r="Z69" i="6"/>
  <c r="B69" i="6"/>
  <c r="AA69" i="6"/>
  <c r="J485" i="6"/>
  <c r="AH485" i="6"/>
  <c r="Y70" i="6"/>
  <c r="Z70" i="6"/>
  <c r="B70" i="6"/>
  <c r="AA70" i="6"/>
  <c r="K485" i="6"/>
  <c r="AI485" i="6"/>
  <c r="Y71" i="6"/>
  <c r="Z71" i="6"/>
  <c r="B71" i="6"/>
  <c r="AA71" i="6"/>
  <c r="M485" i="6"/>
  <c r="AK485" i="6"/>
  <c r="Y72" i="6"/>
  <c r="Z72" i="6"/>
  <c r="B72" i="6"/>
  <c r="AA72" i="6"/>
  <c r="N485" i="6"/>
  <c r="AL485" i="6"/>
  <c r="Y73" i="6"/>
  <c r="Z73" i="6"/>
  <c r="B73" i="6"/>
  <c r="AA73" i="6"/>
  <c r="O485" i="6"/>
  <c r="AM485" i="6"/>
  <c r="AP485" i="6"/>
  <c r="I621" i="6"/>
  <c r="Y74" i="6"/>
  <c r="Z74" i="6"/>
  <c r="B74" i="6"/>
  <c r="AA74" i="6"/>
  <c r="G518" i="6"/>
  <c r="S518" i="6"/>
  <c r="U518" i="6"/>
  <c r="J621" i="6"/>
  <c r="N75" i="6"/>
  <c r="O75" i="6"/>
  <c r="B75" i="6"/>
  <c r="P75" i="6"/>
  <c r="F551" i="6"/>
  <c r="R551" i="6"/>
  <c r="N76" i="6"/>
  <c r="O76" i="6"/>
  <c r="B76" i="6"/>
  <c r="P76" i="6"/>
  <c r="G551" i="6"/>
  <c r="S551" i="6"/>
  <c r="U551" i="6"/>
  <c r="K621" i="6"/>
  <c r="L621" i="6"/>
  <c r="B82" i="6"/>
  <c r="AA82" i="6"/>
  <c r="D486" i="6"/>
  <c r="AB486" i="6"/>
  <c r="Y83" i="6"/>
  <c r="Z83" i="6"/>
  <c r="B83" i="6"/>
  <c r="AA83" i="6"/>
  <c r="E486" i="6"/>
  <c r="AC486" i="6"/>
  <c r="Y84" i="6"/>
  <c r="Z84" i="6"/>
  <c r="B84" i="6"/>
  <c r="AA84" i="6"/>
  <c r="F486" i="6"/>
  <c r="AD486" i="6"/>
  <c r="G486" i="6"/>
  <c r="AE486" i="6"/>
  <c r="Y85" i="6"/>
  <c r="Z85" i="6"/>
  <c r="B85" i="6"/>
  <c r="AA85" i="6"/>
  <c r="H486" i="6"/>
  <c r="AF486" i="6"/>
  <c r="AL87" i="6"/>
  <c r="B87" i="6"/>
  <c r="AM87" i="6"/>
  <c r="AN486" i="6"/>
  <c r="Y87" i="6"/>
  <c r="Z87" i="6"/>
  <c r="AA87" i="6"/>
  <c r="Q486" i="6"/>
  <c r="AO486" i="6"/>
  <c r="AP486" i="6"/>
  <c r="I622" i="6"/>
  <c r="AK88" i="6"/>
  <c r="AL88" i="6"/>
  <c r="B88" i="6"/>
  <c r="AM88" i="6"/>
  <c r="P519" i="6"/>
  <c r="U519" i="6"/>
  <c r="J622" i="6"/>
  <c r="O89" i="6"/>
  <c r="B89" i="6"/>
  <c r="P89" i="6"/>
  <c r="F552" i="6"/>
  <c r="R552" i="6"/>
  <c r="O90" i="6"/>
  <c r="B90" i="6"/>
  <c r="P90" i="6"/>
  <c r="G552" i="6"/>
  <c r="S552" i="6"/>
  <c r="U552" i="6"/>
  <c r="K622" i="6"/>
  <c r="L622" i="6"/>
  <c r="AA96" i="6"/>
  <c r="D487" i="6"/>
  <c r="AB487" i="6"/>
  <c r="Y97" i="6"/>
  <c r="Z97" i="6"/>
  <c r="B97" i="6"/>
  <c r="AA97" i="6"/>
  <c r="E487" i="6"/>
  <c r="AC487" i="6"/>
  <c r="Y98" i="6"/>
  <c r="Z98" i="6"/>
  <c r="B98" i="6"/>
  <c r="AA98" i="6"/>
  <c r="F487" i="6"/>
  <c r="AD487" i="6"/>
  <c r="Y99" i="6"/>
  <c r="Z99" i="6"/>
  <c r="B99" i="6"/>
  <c r="AA99" i="6"/>
  <c r="G487" i="6"/>
  <c r="AE487" i="6"/>
  <c r="Y100" i="6"/>
  <c r="Z100" i="6"/>
  <c r="B100" i="6"/>
  <c r="AA100" i="6"/>
  <c r="H487" i="6"/>
  <c r="AF487" i="6"/>
  <c r="AP487" i="6"/>
  <c r="I623" i="6"/>
  <c r="Y101" i="6"/>
  <c r="Z101" i="6"/>
  <c r="B101" i="6"/>
  <c r="AA101" i="6"/>
  <c r="G520" i="6"/>
  <c r="S520" i="6"/>
  <c r="U520" i="6"/>
  <c r="J623" i="6"/>
  <c r="N102" i="6"/>
  <c r="O102" i="6"/>
  <c r="B102" i="6"/>
  <c r="P102" i="6"/>
  <c r="F553" i="6"/>
  <c r="R553" i="6"/>
  <c r="N103" i="6"/>
  <c r="O103" i="6"/>
  <c r="B103" i="6"/>
  <c r="P103" i="6"/>
  <c r="G553" i="6"/>
  <c r="S553" i="6"/>
  <c r="U553" i="6"/>
  <c r="K623" i="6"/>
  <c r="L623" i="6"/>
  <c r="AK109" i="6"/>
  <c r="AL109" i="6"/>
  <c r="AM109" i="6"/>
  <c r="AB488" i="6"/>
  <c r="AK110" i="6"/>
  <c r="AL110" i="6"/>
  <c r="B110" i="6"/>
  <c r="AM110" i="6"/>
  <c r="AC488" i="6"/>
  <c r="Y111" i="6"/>
  <c r="Z111" i="6"/>
  <c r="B111" i="6"/>
  <c r="AA111" i="6"/>
  <c r="F488" i="6"/>
  <c r="AD488" i="6"/>
  <c r="Y112" i="6"/>
  <c r="Z112" i="6"/>
  <c r="B112" i="6"/>
  <c r="AA112" i="6"/>
  <c r="G488" i="6"/>
  <c r="AE488" i="6"/>
  <c r="Y113" i="6"/>
  <c r="Z113" i="6"/>
  <c r="B113" i="6"/>
  <c r="AA113" i="6"/>
  <c r="H488" i="6"/>
  <c r="AF488" i="6"/>
  <c r="Y114" i="6"/>
  <c r="Z114" i="6"/>
  <c r="B114" i="6"/>
  <c r="AA114" i="6"/>
  <c r="I488" i="6"/>
  <c r="AG488" i="6"/>
  <c r="Y115" i="6"/>
  <c r="Z115" i="6"/>
  <c r="B115" i="6"/>
  <c r="AA115" i="6"/>
  <c r="J488" i="6"/>
  <c r="AH488" i="6"/>
  <c r="Y116" i="6"/>
  <c r="Z116" i="6"/>
  <c r="B116" i="6"/>
  <c r="AA116" i="6"/>
  <c r="K488" i="6"/>
  <c r="AI488" i="6"/>
  <c r="Y117" i="6"/>
  <c r="Z117" i="6"/>
  <c r="B117" i="6"/>
  <c r="AA117" i="6"/>
  <c r="P488" i="6"/>
  <c r="AN488" i="6"/>
  <c r="AP488" i="6"/>
  <c r="I624" i="6"/>
  <c r="D521" i="6"/>
  <c r="P521" i="6"/>
  <c r="Y118" i="6"/>
  <c r="Z118" i="6"/>
  <c r="B118" i="6"/>
  <c r="AA118" i="6"/>
  <c r="G521" i="6"/>
  <c r="S521" i="6"/>
  <c r="U521" i="6"/>
  <c r="J624" i="6"/>
  <c r="N119" i="6"/>
  <c r="O119" i="6"/>
  <c r="B119" i="6"/>
  <c r="P119" i="6"/>
  <c r="F554" i="6"/>
  <c r="R554" i="6"/>
  <c r="N120" i="6"/>
  <c r="O120" i="6"/>
  <c r="B120" i="6"/>
  <c r="P120" i="6"/>
  <c r="G554" i="6"/>
  <c r="S554" i="6"/>
  <c r="U554" i="6"/>
  <c r="K624" i="6"/>
  <c r="L624" i="6"/>
  <c r="AM126" i="6"/>
  <c r="AB489" i="6"/>
  <c r="Y127" i="6"/>
  <c r="Z127" i="6"/>
  <c r="B127" i="6"/>
  <c r="AA127" i="6"/>
  <c r="E489" i="6"/>
  <c r="AC489" i="6"/>
  <c r="Y128" i="6"/>
  <c r="Z128" i="6"/>
  <c r="B128" i="6"/>
  <c r="AA128" i="6"/>
  <c r="G489" i="6"/>
  <c r="AE489" i="6"/>
  <c r="Y129" i="6"/>
  <c r="Z129" i="6"/>
  <c r="B129" i="6"/>
  <c r="AA129" i="6"/>
  <c r="H489" i="6"/>
  <c r="AF489" i="6"/>
  <c r="Y130" i="6"/>
  <c r="Z130" i="6"/>
  <c r="B130" i="6"/>
  <c r="AA130" i="6"/>
  <c r="I489" i="6"/>
  <c r="AG489" i="6"/>
  <c r="Y131" i="6"/>
  <c r="Z131" i="6"/>
  <c r="B131" i="6"/>
  <c r="AA131" i="6"/>
  <c r="J489" i="6"/>
  <c r="AH489" i="6"/>
  <c r="Y132" i="6"/>
  <c r="Z132" i="6"/>
  <c r="B132" i="6"/>
  <c r="AA132" i="6"/>
  <c r="K489" i="6"/>
  <c r="AI489" i="6"/>
  <c r="AK134" i="6"/>
  <c r="AL134" i="6"/>
  <c r="B134" i="6"/>
  <c r="AM134" i="6"/>
  <c r="AJ489" i="6"/>
  <c r="Y134" i="6"/>
  <c r="Z134" i="6"/>
  <c r="AA134" i="6"/>
  <c r="O489" i="6"/>
  <c r="AM489" i="6"/>
  <c r="Y135" i="6"/>
  <c r="Z135" i="6"/>
  <c r="B135" i="6"/>
  <c r="AA135" i="6"/>
  <c r="P489" i="6"/>
  <c r="AN489" i="6"/>
  <c r="Y136" i="6"/>
  <c r="Z136" i="6"/>
  <c r="B136" i="6"/>
  <c r="AA136" i="6"/>
  <c r="Q489" i="6"/>
  <c r="AO489" i="6"/>
  <c r="AP489" i="6"/>
  <c r="I625" i="6"/>
  <c r="Y137" i="6"/>
  <c r="Z137" i="6"/>
  <c r="B137" i="6"/>
  <c r="AA137" i="6"/>
  <c r="D522" i="6"/>
  <c r="P522" i="6"/>
  <c r="AL138" i="6"/>
  <c r="B138" i="6"/>
  <c r="AM138" i="6"/>
  <c r="Q522" i="6"/>
  <c r="Y139" i="6"/>
  <c r="Z139" i="6"/>
  <c r="B139" i="6"/>
  <c r="AA139" i="6"/>
  <c r="G522" i="6"/>
  <c r="S522" i="6"/>
  <c r="U522" i="6"/>
  <c r="J625" i="6"/>
  <c r="Y141" i="6"/>
  <c r="Z141" i="6"/>
  <c r="B141" i="6"/>
  <c r="AA141" i="6"/>
  <c r="F555" i="6"/>
  <c r="R555" i="6"/>
  <c r="Y142" i="6"/>
  <c r="Z142" i="6"/>
  <c r="B142" i="6"/>
  <c r="AA142" i="6"/>
  <c r="G555" i="6"/>
  <c r="S555" i="6"/>
  <c r="U555" i="6"/>
  <c r="K625" i="6"/>
  <c r="L625" i="6"/>
  <c r="AK148" i="6"/>
  <c r="AL148" i="6"/>
  <c r="AM148" i="6"/>
  <c r="AB490" i="6"/>
  <c r="Y149" i="6"/>
  <c r="Z149" i="6"/>
  <c r="B149" i="6"/>
  <c r="AA149" i="6"/>
  <c r="E490" i="6"/>
  <c r="AC490" i="6"/>
  <c r="Y150" i="6"/>
  <c r="Z150" i="6"/>
  <c r="B150" i="6"/>
  <c r="AA150" i="6"/>
  <c r="G490" i="6"/>
  <c r="AE490" i="6"/>
  <c r="Y151" i="6"/>
  <c r="Z151" i="6"/>
  <c r="B151" i="6"/>
  <c r="AA151" i="6"/>
  <c r="K490" i="6"/>
  <c r="AI490" i="6"/>
  <c r="AK152" i="6"/>
  <c r="AL152" i="6"/>
  <c r="B152" i="6"/>
  <c r="AM152" i="6"/>
  <c r="AJ490" i="6"/>
  <c r="Y153" i="6"/>
  <c r="Z153" i="6"/>
  <c r="B153" i="6"/>
  <c r="AA153" i="6"/>
  <c r="O490" i="6"/>
  <c r="AM490" i="6"/>
  <c r="Y154" i="6"/>
  <c r="Z154" i="6"/>
  <c r="B154" i="6"/>
  <c r="AA154" i="6"/>
  <c r="P490" i="6"/>
  <c r="AN490" i="6"/>
  <c r="Y155" i="6"/>
  <c r="Z155" i="6"/>
  <c r="B155" i="6"/>
  <c r="AA155" i="6"/>
  <c r="Q490" i="6"/>
  <c r="AO490" i="6"/>
  <c r="AP490" i="6"/>
  <c r="I626" i="6"/>
  <c r="AK157" i="6"/>
  <c r="AL157" i="6"/>
  <c r="B157" i="6"/>
  <c r="AM157" i="6"/>
  <c r="E523" i="6"/>
  <c r="Q523" i="6"/>
  <c r="Y158" i="6"/>
  <c r="Z158" i="6"/>
  <c r="B158" i="6"/>
  <c r="AA158" i="6"/>
  <c r="G523" i="6"/>
  <c r="S523" i="6"/>
  <c r="U523" i="6"/>
  <c r="J626" i="6"/>
  <c r="Y159" i="6"/>
  <c r="Z159" i="6"/>
  <c r="B159" i="6"/>
  <c r="AA159" i="6"/>
  <c r="D556" i="6"/>
  <c r="P556" i="6"/>
  <c r="Y160" i="6"/>
  <c r="Z160" i="6"/>
  <c r="B160" i="6"/>
  <c r="AA160" i="6"/>
  <c r="E556" i="6"/>
  <c r="Q556" i="6"/>
  <c r="N161" i="6"/>
  <c r="O161" i="6"/>
  <c r="B161" i="6"/>
  <c r="P161" i="6"/>
  <c r="F556" i="6"/>
  <c r="R556" i="6"/>
  <c r="N162" i="6"/>
  <c r="O162" i="6"/>
  <c r="B162" i="6"/>
  <c r="P162" i="6"/>
  <c r="G556" i="6"/>
  <c r="S556" i="6"/>
  <c r="U556" i="6"/>
  <c r="K626" i="6"/>
  <c r="L626" i="6"/>
  <c r="AA168" i="6"/>
  <c r="D491" i="6"/>
  <c r="AB491" i="6"/>
  <c r="Y169" i="6"/>
  <c r="Z169" i="6"/>
  <c r="B169" i="6"/>
  <c r="AA169" i="6"/>
  <c r="E491" i="6"/>
  <c r="AC491" i="6"/>
  <c r="Y170" i="6"/>
  <c r="Z170" i="6"/>
  <c r="B170" i="6"/>
  <c r="AA170" i="6"/>
  <c r="F491" i="6"/>
  <c r="AD491" i="6"/>
  <c r="Y171" i="6"/>
  <c r="Z171" i="6"/>
  <c r="B171" i="6"/>
  <c r="AA171" i="6"/>
  <c r="G491" i="6"/>
  <c r="AE491" i="6"/>
  <c r="Y172" i="6"/>
  <c r="Z172" i="6"/>
  <c r="B172" i="6"/>
  <c r="AA172" i="6"/>
  <c r="H491" i="6"/>
  <c r="AF491" i="6"/>
  <c r="Y173" i="6"/>
  <c r="Z173" i="6"/>
  <c r="B173" i="6"/>
  <c r="AA173" i="6"/>
  <c r="O491" i="6"/>
  <c r="AM491" i="6"/>
  <c r="Y174" i="6"/>
  <c r="Z174" i="6"/>
  <c r="B174" i="6"/>
  <c r="AA174" i="6"/>
  <c r="P491" i="6"/>
  <c r="AN491" i="6"/>
  <c r="AP491" i="6"/>
  <c r="I627" i="6"/>
  <c r="Y175" i="6"/>
  <c r="Z175" i="6"/>
  <c r="B175" i="6"/>
  <c r="AA175" i="6"/>
  <c r="D524" i="6"/>
  <c r="P524" i="6"/>
  <c r="Y176" i="6"/>
  <c r="Z176" i="6"/>
  <c r="B176" i="6"/>
  <c r="AA176" i="6"/>
  <c r="E524" i="6"/>
  <c r="Q524" i="6"/>
  <c r="Y177" i="6"/>
  <c r="Z177" i="6"/>
  <c r="B177" i="6"/>
  <c r="AA177" i="6"/>
  <c r="G524" i="6"/>
  <c r="S524" i="6"/>
  <c r="U524" i="6"/>
  <c r="J627" i="6"/>
  <c r="N178" i="6"/>
  <c r="O178" i="6"/>
  <c r="B178" i="6"/>
  <c r="P178" i="6"/>
  <c r="G557" i="6"/>
  <c r="S557" i="6"/>
  <c r="U557" i="6"/>
  <c r="K627" i="6"/>
  <c r="L627" i="6"/>
  <c r="AK185" i="6"/>
  <c r="AL185" i="6"/>
  <c r="AM185" i="6"/>
  <c r="AB492" i="6"/>
  <c r="Y186" i="6"/>
  <c r="Z186" i="6"/>
  <c r="B186" i="6"/>
  <c r="AA186" i="6"/>
  <c r="E492" i="6"/>
  <c r="AC492" i="6"/>
  <c r="Y187" i="6"/>
  <c r="Z187" i="6"/>
  <c r="B187" i="6"/>
  <c r="AA187" i="6"/>
  <c r="F492" i="6"/>
  <c r="AD492" i="6"/>
  <c r="Y188" i="6"/>
  <c r="Z188" i="6"/>
  <c r="B188" i="6"/>
  <c r="AA188" i="6"/>
  <c r="G492" i="6"/>
  <c r="AE492" i="6"/>
  <c r="Y189" i="6"/>
  <c r="Z189" i="6"/>
  <c r="B189" i="6"/>
  <c r="AA189" i="6"/>
  <c r="I492" i="6"/>
  <c r="AG492" i="6"/>
  <c r="Y190" i="6"/>
  <c r="Z190" i="6"/>
  <c r="B190" i="6"/>
  <c r="AA190" i="6"/>
  <c r="J492" i="6"/>
  <c r="AH492" i="6"/>
  <c r="Y191" i="6"/>
  <c r="Z191" i="6"/>
  <c r="B191" i="6"/>
  <c r="AA191" i="6"/>
  <c r="L492" i="6"/>
  <c r="AJ492" i="6"/>
  <c r="Y192" i="6"/>
  <c r="Z192" i="6"/>
  <c r="B192" i="6"/>
  <c r="AA192" i="6"/>
  <c r="M492" i="6"/>
  <c r="AK492" i="6"/>
  <c r="Y193" i="6"/>
  <c r="Z193" i="6"/>
  <c r="B193" i="6"/>
  <c r="AA193" i="6"/>
  <c r="N492" i="6"/>
  <c r="AL492" i="6"/>
  <c r="Y194" i="6"/>
  <c r="Z194" i="6"/>
  <c r="B194" i="6"/>
  <c r="AA194" i="6"/>
  <c r="O492" i="6"/>
  <c r="AM492" i="6"/>
  <c r="AP492" i="6"/>
  <c r="I628" i="6"/>
  <c r="Y195" i="6"/>
  <c r="Z195" i="6"/>
  <c r="B195" i="6"/>
  <c r="AA195" i="6"/>
  <c r="D525" i="6"/>
  <c r="P525" i="6"/>
  <c r="AK196" i="6"/>
  <c r="AL196" i="6"/>
  <c r="B196" i="6"/>
  <c r="AM196" i="6"/>
  <c r="E525" i="6"/>
  <c r="Q525" i="6"/>
  <c r="Y197" i="6"/>
  <c r="Z197" i="6"/>
  <c r="B197" i="6"/>
  <c r="AA197" i="6"/>
  <c r="F525" i="6"/>
  <c r="R525" i="6"/>
  <c r="Y198" i="6"/>
  <c r="Z198" i="6"/>
  <c r="B198" i="6"/>
  <c r="AA198" i="6"/>
  <c r="G525" i="6"/>
  <c r="S525" i="6"/>
  <c r="U525" i="6"/>
  <c r="J628" i="6"/>
  <c r="N199" i="6"/>
  <c r="O199" i="6"/>
  <c r="B199" i="6"/>
  <c r="P199" i="6"/>
  <c r="E558" i="6"/>
  <c r="Q558" i="6"/>
  <c r="N200" i="6"/>
  <c r="O200" i="6"/>
  <c r="B200" i="6"/>
  <c r="P200" i="6"/>
  <c r="F558" i="6"/>
  <c r="R558" i="6"/>
  <c r="N201" i="6"/>
  <c r="O201" i="6"/>
  <c r="B201" i="6"/>
  <c r="P201" i="6"/>
  <c r="G558" i="6"/>
  <c r="S558" i="6"/>
  <c r="U558" i="6"/>
  <c r="K628" i="6"/>
  <c r="L628" i="6"/>
  <c r="Y208" i="6"/>
  <c r="Z208" i="6"/>
  <c r="AA208" i="6"/>
  <c r="F493" i="6"/>
  <c r="AD493" i="6"/>
  <c r="Y209" i="6"/>
  <c r="Z209" i="6"/>
  <c r="Y210" i="6"/>
  <c r="Z210" i="6"/>
  <c r="B210" i="6"/>
  <c r="AA210" i="6"/>
  <c r="J493" i="6"/>
  <c r="AH493" i="6"/>
  <c r="Y211" i="6"/>
  <c r="Z211" i="6"/>
  <c r="B211" i="6"/>
  <c r="AA211" i="6"/>
  <c r="L493" i="6"/>
  <c r="AJ493" i="6"/>
  <c r="Y212" i="6"/>
  <c r="Z212" i="6"/>
  <c r="B212" i="6"/>
  <c r="AA212" i="6"/>
  <c r="M493" i="6"/>
  <c r="AK493" i="6"/>
  <c r="Y213" i="6"/>
  <c r="Z213" i="6"/>
  <c r="B213" i="6"/>
  <c r="AA213" i="6"/>
  <c r="N493" i="6"/>
  <c r="AL493" i="6"/>
  <c r="Y214" i="6"/>
  <c r="Z214" i="6"/>
  <c r="B214" i="6"/>
  <c r="AA214" i="6"/>
  <c r="O493" i="6"/>
  <c r="AM493" i="6"/>
  <c r="AP493" i="6"/>
  <c r="I629" i="6"/>
  <c r="AK215" i="6"/>
  <c r="AL215" i="6"/>
  <c r="B215" i="6"/>
  <c r="AM215" i="6"/>
  <c r="Q526" i="6"/>
  <c r="Y216" i="6"/>
  <c r="Z216" i="6"/>
  <c r="B216" i="6"/>
  <c r="AA216" i="6"/>
  <c r="F526" i="6"/>
  <c r="R526" i="6"/>
  <c r="Y217" i="6"/>
  <c r="Z217" i="6"/>
  <c r="B217" i="6"/>
  <c r="AA217" i="6"/>
  <c r="G526" i="6"/>
  <c r="S526" i="6"/>
  <c r="U526" i="6"/>
  <c r="J629" i="6"/>
  <c r="N218" i="6"/>
  <c r="O218" i="6"/>
  <c r="B218" i="6"/>
  <c r="P218" i="6"/>
  <c r="E559" i="6"/>
  <c r="Q559" i="6"/>
  <c r="N219" i="6"/>
  <c r="O219" i="6"/>
  <c r="B219" i="6"/>
  <c r="P219" i="6"/>
  <c r="G559" i="6"/>
  <c r="S559" i="6"/>
  <c r="U559" i="6"/>
  <c r="K629" i="6"/>
  <c r="L629" i="6"/>
  <c r="Y225" i="6"/>
  <c r="Z225" i="6"/>
  <c r="AA225" i="6"/>
  <c r="G494" i="6"/>
  <c r="AE494" i="6"/>
  <c r="Y226" i="6"/>
  <c r="Z226" i="6"/>
  <c r="B226" i="6"/>
  <c r="AA226" i="6"/>
  <c r="H494" i="6"/>
  <c r="AF494" i="6"/>
  <c r="Z227" i="6"/>
  <c r="B227" i="6"/>
  <c r="AA227" i="6"/>
  <c r="P494" i="6"/>
  <c r="AN494" i="6"/>
  <c r="AP494" i="6"/>
  <c r="I630" i="6"/>
  <c r="Y228" i="6"/>
  <c r="Z228" i="6"/>
  <c r="B228" i="6"/>
  <c r="AA228" i="6"/>
  <c r="D527" i="6"/>
  <c r="P527" i="6"/>
  <c r="U527" i="6"/>
  <c r="J630" i="6"/>
  <c r="U560" i="6"/>
  <c r="K630" i="6"/>
  <c r="L630" i="6"/>
  <c r="AA235" i="6"/>
  <c r="D495" i="6"/>
  <c r="AB495" i="6"/>
  <c r="Y236" i="6"/>
  <c r="Z236" i="6"/>
  <c r="B236" i="6"/>
  <c r="AA236" i="6"/>
  <c r="E495" i="6"/>
  <c r="AC495" i="6"/>
  <c r="Y237" i="6"/>
  <c r="Z237" i="6"/>
  <c r="B237" i="6"/>
  <c r="AA237" i="6"/>
  <c r="K495" i="6"/>
  <c r="AI495" i="6"/>
  <c r="Y238" i="6"/>
  <c r="Z238" i="6"/>
  <c r="B238" i="6"/>
  <c r="AA238" i="6"/>
  <c r="L495" i="6"/>
  <c r="AJ495" i="6"/>
  <c r="AP495" i="6"/>
  <c r="I631" i="6"/>
  <c r="U528" i="6"/>
  <c r="J631" i="6"/>
  <c r="U561" i="6"/>
  <c r="K631" i="6"/>
  <c r="L631" i="6"/>
  <c r="AK244" i="6"/>
  <c r="AL244" i="6"/>
  <c r="AM244" i="6"/>
  <c r="AB496" i="6"/>
  <c r="Y245" i="6"/>
  <c r="Z245" i="6"/>
  <c r="B245" i="6"/>
  <c r="AA245" i="6"/>
  <c r="J496" i="6"/>
  <c r="AH496" i="6"/>
  <c r="AK246" i="6"/>
  <c r="AL246" i="6"/>
  <c r="B246" i="6"/>
  <c r="AM246" i="6"/>
  <c r="AJ496" i="6"/>
  <c r="AK247" i="6"/>
  <c r="AL247" i="6"/>
  <c r="AM247" i="6"/>
  <c r="AM496" i="6"/>
  <c r="Y248" i="6"/>
  <c r="Z248" i="6"/>
  <c r="B248" i="6"/>
  <c r="AA248" i="6"/>
  <c r="P496" i="6"/>
  <c r="AN496" i="6"/>
  <c r="Y249" i="6"/>
  <c r="Z249" i="6"/>
  <c r="B249" i="6"/>
  <c r="AA249" i="6"/>
  <c r="Q496" i="6"/>
  <c r="AO496" i="6"/>
  <c r="AP496" i="6"/>
  <c r="I632" i="6"/>
  <c r="Y250" i="6"/>
  <c r="Z250" i="6"/>
  <c r="B250" i="6"/>
  <c r="AA250" i="6"/>
  <c r="D529" i="6"/>
  <c r="P529" i="6"/>
  <c r="AK251" i="6"/>
  <c r="AL251" i="6"/>
  <c r="B251" i="6"/>
  <c r="AM251" i="6"/>
  <c r="Q529" i="6"/>
  <c r="Y252" i="6"/>
  <c r="Z252" i="6"/>
  <c r="B252" i="6"/>
  <c r="AA252" i="6"/>
  <c r="F529" i="6"/>
  <c r="R529" i="6"/>
  <c r="Y253" i="6"/>
  <c r="Z253" i="6"/>
  <c r="B253" i="6"/>
  <c r="AA253" i="6"/>
  <c r="G529" i="6"/>
  <c r="S529" i="6"/>
  <c r="U529" i="6"/>
  <c r="J632" i="6"/>
  <c r="Y254" i="6"/>
  <c r="Z254" i="6"/>
  <c r="B254" i="6"/>
  <c r="AA254" i="6"/>
  <c r="D562" i="6"/>
  <c r="P562" i="6"/>
  <c r="N255" i="6"/>
  <c r="O255" i="6"/>
  <c r="B255" i="6"/>
  <c r="P255" i="6"/>
  <c r="E562" i="6"/>
  <c r="Q562" i="6"/>
  <c r="N256" i="6"/>
  <c r="O256" i="6"/>
  <c r="B256" i="6"/>
  <c r="P256" i="6"/>
  <c r="F562" i="6"/>
  <c r="R562" i="6"/>
  <c r="N257" i="6"/>
  <c r="O257" i="6"/>
  <c r="B257" i="6"/>
  <c r="P257" i="6"/>
  <c r="G562" i="6"/>
  <c r="S562" i="6"/>
  <c r="U562" i="6"/>
  <c r="K632" i="6"/>
  <c r="L632" i="6"/>
  <c r="AA264" i="6"/>
  <c r="D497" i="6"/>
  <c r="AB497" i="6"/>
  <c r="Y265" i="6"/>
  <c r="Z265" i="6"/>
  <c r="B265" i="6"/>
  <c r="AA265" i="6"/>
  <c r="E497" i="6"/>
  <c r="AC497" i="6"/>
  <c r="B266" i="6"/>
  <c r="AA266" i="6"/>
  <c r="L497" i="6"/>
  <c r="AJ497" i="6"/>
  <c r="Z267" i="6"/>
  <c r="B267" i="6"/>
  <c r="AA267" i="6"/>
  <c r="O497" i="6"/>
  <c r="AM497" i="6"/>
  <c r="AP497" i="6"/>
  <c r="I633" i="6"/>
  <c r="Y268" i="6"/>
  <c r="Z268" i="6"/>
  <c r="B268" i="6"/>
  <c r="AA268" i="6"/>
  <c r="E530" i="6"/>
  <c r="Q530" i="6"/>
  <c r="Y269" i="6"/>
  <c r="Z269" i="6"/>
  <c r="B269" i="6"/>
  <c r="AA269" i="6"/>
  <c r="G530" i="6"/>
  <c r="S530" i="6"/>
  <c r="Y270" i="6"/>
  <c r="Z270" i="6"/>
  <c r="B270" i="6"/>
  <c r="AA270" i="6"/>
  <c r="H530" i="6"/>
  <c r="T530" i="6"/>
  <c r="U530" i="6"/>
  <c r="J633" i="6"/>
  <c r="N271" i="6"/>
  <c r="O271" i="6"/>
  <c r="B271" i="6"/>
  <c r="P271" i="6"/>
  <c r="E563" i="6"/>
  <c r="Q563" i="6"/>
  <c r="N272" i="6"/>
  <c r="O272" i="6"/>
  <c r="B272" i="6"/>
  <c r="P272" i="6"/>
  <c r="G563" i="6"/>
  <c r="S563" i="6"/>
  <c r="U563" i="6"/>
  <c r="K633" i="6"/>
  <c r="L633" i="6"/>
  <c r="AK279" i="6"/>
  <c r="AL279" i="6"/>
  <c r="AM279" i="6"/>
  <c r="AB498" i="6"/>
  <c r="Y280" i="6"/>
  <c r="Z280" i="6"/>
  <c r="B280" i="6"/>
  <c r="AA280" i="6"/>
  <c r="E498" i="6"/>
  <c r="AC498" i="6"/>
  <c r="Y281" i="6"/>
  <c r="Z281" i="6"/>
  <c r="B281" i="6"/>
  <c r="AA281" i="6"/>
  <c r="F498" i="6"/>
  <c r="AD498" i="6"/>
  <c r="Y282" i="6"/>
  <c r="Z282" i="6"/>
  <c r="B282" i="6"/>
  <c r="AA282" i="6"/>
  <c r="G498" i="6"/>
  <c r="AE498" i="6"/>
  <c r="Y283" i="6"/>
  <c r="Z283" i="6"/>
  <c r="B283" i="6"/>
  <c r="AA283" i="6"/>
  <c r="H498" i="6"/>
  <c r="AF498" i="6"/>
  <c r="Y284" i="6"/>
  <c r="Z284" i="6"/>
  <c r="B284" i="6"/>
  <c r="AA284" i="6"/>
  <c r="I498" i="6"/>
  <c r="AG498" i="6"/>
  <c r="Y285" i="6"/>
  <c r="Z285" i="6"/>
  <c r="B285" i="6"/>
  <c r="AA285" i="6"/>
  <c r="J498" i="6"/>
  <c r="AH498" i="6"/>
  <c r="Y286" i="6"/>
  <c r="Z286" i="6"/>
  <c r="B286" i="6"/>
  <c r="AA286" i="6"/>
  <c r="K498" i="6"/>
  <c r="AI498" i="6"/>
  <c r="Y287" i="6"/>
  <c r="Z287" i="6"/>
  <c r="B287" i="6"/>
  <c r="AA287" i="6"/>
  <c r="M498" i="6"/>
  <c r="AK498" i="6"/>
  <c r="Y288" i="6"/>
  <c r="Z288" i="6"/>
  <c r="B288" i="6"/>
  <c r="AA288" i="6"/>
  <c r="N498" i="6"/>
  <c r="AL498" i="6"/>
  <c r="Y289" i="6"/>
  <c r="Z289" i="6"/>
  <c r="B289" i="6"/>
  <c r="AA289" i="6"/>
  <c r="O498" i="6"/>
  <c r="AM498" i="6"/>
  <c r="Y290" i="6"/>
  <c r="Z290" i="6"/>
  <c r="B290" i="6"/>
  <c r="AA290" i="6"/>
  <c r="P498" i="6"/>
  <c r="AN498" i="6"/>
  <c r="AP498" i="6"/>
  <c r="I634" i="6"/>
  <c r="Y291" i="6"/>
  <c r="Z291" i="6"/>
  <c r="B291" i="6"/>
  <c r="AA291" i="6"/>
  <c r="D531" i="6"/>
  <c r="P531" i="6"/>
  <c r="Y292" i="6"/>
  <c r="Z292" i="6"/>
  <c r="B292" i="6"/>
  <c r="AA292" i="6"/>
  <c r="E531" i="6"/>
  <c r="Q531" i="6"/>
  <c r="Y293" i="6"/>
  <c r="Z293" i="6"/>
  <c r="B293" i="6"/>
  <c r="AA293" i="6"/>
  <c r="G531" i="6"/>
  <c r="S531" i="6"/>
  <c r="U531" i="6"/>
  <c r="J634" i="6"/>
  <c r="Y294" i="6"/>
  <c r="Z294" i="6"/>
  <c r="B294" i="6"/>
  <c r="AA294" i="6"/>
  <c r="D564" i="6"/>
  <c r="P564" i="6"/>
  <c r="N295" i="6"/>
  <c r="O295" i="6"/>
  <c r="B295" i="6"/>
  <c r="P295" i="6"/>
  <c r="G564" i="6"/>
  <c r="S564" i="6"/>
  <c r="U564" i="6"/>
  <c r="K634" i="6"/>
  <c r="L634" i="6"/>
  <c r="AA301" i="6"/>
  <c r="D499" i="6"/>
  <c r="AB499" i="6"/>
  <c r="Y302" i="6"/>
  <c r="Z302" i="6"/>
  <c r="B302" i="6"/>
  <c r="AA302" i="6"/>
  <c r="I499" i="6"/>
  <c r="AG499" i="6"/>
  <c r="Z303" i="6"/>
  <c r="B303" i="6"/>
  <c r="AA303" i="6"/>
  <c r="J499" i="6"/>
  <c r="AH499" i="6"/>
  <c r="Y304" i="6"/>
  <c r="Z304" i="6"/>
  <c r="B304" i="6"/>
  <c r="AA304" i="6"/>
  <c r="L499" i="6"/>
  <c r="AJ499" i="6"/>
  <c r="Y305" i="6"/>
  <c r="Z305" i="6"/>
  <c r="B305" i="6"/>
  <c r="AA305" i="6"/>
  <c r="O499" i="6"/>
  <c r="AM499" i="6"/>
  <c r="AP499" i="6"/>
  <c r="I635" i="6"/>
  <c r="Y306" i="6"/>
  <c r="Z306" i="6"/>
  <c r="B306" i="6"/>
  <c r="AA306" i="6"/>
  <c r="E532" i="6"/>
  <c r="Q532" i="6"/>
  <c r="Y307" i="6"/>
  <c r="Z307" i="6"/>
  <c r="B307" i="6"/>
  <c r="AA307" i="6"/>
  <c r="F532" i="6"/>
  <c r="R532" i="6"/>
  <c r="Y308" i="6"/>
  <c r="Z308" i="6"/>
  <c r="B308" i="6"/>
  <c r="AA308" i="6"/>
  <c r="G532" i="6"/>
  <c r="S532" i="6"/>
  <c r="U532" i="6"/>
  <c r="J635" i="6"/>
  <c r="N309" i="6"/>
  <c r="O309" i="6"/>
  <c r="B309" i="6"/>
  <c r="P309" i="6"/>
  <c r="G565" i="6"/>
  <c r="S565" i="6"/>
  <c r="U565" i="6"/>
  <c r="K635" i="6"/>
  <c r="L635" i="6"/>
  <c r="AA316" i="6"/>
  <c r="D500" i="6"/>
  <c r="AB500" i="6"/>
  <c r="Y317" i="6"/>
  <c r="Z317" i="6"/>
  <c r="B317" i="6"/>
  <c r="AA317" i="6"/>
  <c r="E500" i="6"/>
  <c r="AC500" i="6"/>
  <c r="Y318" i="6"/>
  <c r="Z318" i="6"/>
  <c r="B318" i="6"/>
  <c r="AA318" i="6"/>
  <c r="F500" i="6"/>
  <c r="AD500" i="6"/>
  <c r="Y319" i="6"/>
  <c r="Z319" i="6"/>
  <c r="B319" i="6"/>
  <c r="AA319" i="6"/>
  <c r="J500" i="6"/>
  <c r="AH500" i="6"/>
  <c r="Y320" i="6"/>
  <c r="Z320" i="6"/>
  <c r="B320" i="6"/>
  <c r="AA320" i="6"/>
  <c r="K500" i="6"/>
  <c r="AI500" i="6"/>
  <c r="Y321" i="6"/>
  <c r="Z321" i="6"/>
  <c r="B321" i="6"/>
  <c r="AA321" i="6"/>
  <c r="L500" i="6"/>
  <c r="AJ500" i="6"/>
  <c r="Y322" i="6"/>
  <c r="Z322" i="6"/>
  <c r="B322" i="6"/>
  <c r="AA322" i="6"/>
  <c r="O500" i="6"/>
  <c r="AM500" i="6"/>
  <c r="Y323" i="6"/>
  <c r="Z323" i="6"/>
  <c r="B323" i="6"/>
  <c r="AA323" i="6"/>
  <c r="P500" i="6"/>
  <c r="AN500" i="6"/>
  <c r="Y324" i="6"/>
  <c r="Z324" i="6"/>
  <c r="B324" i="6"/>
  <c r="AA324" i="6"/>
  <c r="Q500" i="6"/>
  <c r="AO500" i="6"/>
  <c r="AP500" i="6"/>
  <c r="I636" i="6"/>
  <c r="Y325" i="6"/>
  <c r="Z325" i="6"/>
  <c r="B325" i="6"/>
  <c r="AA325" i="6"/>
  <c r="D533" i="6"/>
  <c r="P533" i="6"/>
  <c r="Y326" i="6"/>
  <c r="Z326" i="6"/>
  <c r="B326" i="6"/>
  <c r="AA326" i="6"/>
  <c r="E533" i="6"/>
  <c r="Q533" i="6"/>
  <c r="Y327" i="6"/>
  <c r="Z327" i="6"/>
  <c r="B327" i="6"/>
  <c r="AA327" i="6"/>
  <c r="F533" i="6"/>
  <c r="R533" i="6"/>
  <c r="Y328" i="6"/>
  <c r="Z328" i="6"/>
  <c r="B328" i="6"/>
  <c r="AA328" i="6"/>
  <c r="G533" i="6"/>
  <c r="S533" i="6"/>
  <c r="U533" i="6"/>
  <c r="J636" i="6"/>
  <c r="AK329" i="6"/>
  <c r="AL329" i="6"/>
  <c r="B329" i="6"/>
  <c r="AM329" i="6"/>
  <c r="P566" i="6"/>
  <c r="Y330" i="6"/>
  <c r="Z330" i="6"/>
  <c r="B330" i="6"/>
  <c r="AA330" i="6"/>
  <c r="E566" i="6"/>
  <c r="Q566" i="6"/>
  <c r="N331" i="6"/>
  <c r="O331" i="6"/>
  <c r="B331" i="6"/>
  <c r="P331" i="6"/>
  <c r="G566" i="6"/>
  <c r="S566" i="6"/>
  <c r="U566" i="6"/>
  <c r="K636" i="6"/>
  <c r="L636" i="6"/>
  <c r="Y337" i="6"/>
  <c r="Z337" i="6"/>
  <c r="AA337" i="6"/>
  <c r="I501" i="6"/>
  <c r="AG501" i="6"/>
  <c r="Y338" i="6"/>
  <c r="Z338" i="6"/>
  <c r="B338" i="6"/>
  <c r="AA338" i="6"/>
  <c r="J501" i="6"/>
  <c r="AH501" i="6"/>
  <c r="Y339" i="6"/>
  <c r="Z339" i="6"/>
  <c r="B339" i="6"/>
  <c r="AA339" i="6"/>
  <c r="M501" i="6"/>
  <c r="AK501" i="6"/>
  <c r="Y340" i="6"/>
  <c r="Z340" i="6"/>
  <c r="B340" i="6"/>
  <c r="AA340" i="6"/>
  <c r="N501" i="6"/>
  <c r="AL501" i="6"/>
  <c r="AP501" i="6"/>
  <c r="I637" i="6"/>
  <c r="Y341" i="6"/>
  <c r="Z341" i="6"/>
  <c r="B341" i="6"/>
  <c r="AA341" i="6"/>
  <c r="F534" i="6"/>
  <c r="R534" i="6"/>
  <c r="G534" i="6"/>
  <c r="S534" i="6"/>
  <c r="U534" i="6"/>
  <c r="J637" i="6"/>
  <c r="Y343" i="6"/>
  <c r="Z343" i="6"/>
  <c r="B343" i="6"/>
  <c r="AA343" i="6"/>
  <c r="E567" i="6"/>
  <c r="Q567" i="6"/>
  <c r="Y344" i="6"/>
  <c r="Z344" i="6"/>
  <c r="B344" i="6"/>
  <c r="AA344" i="6"/>
  <c r="F567" i="6"/>
  <c r="R567" i="6"/>
  <c r="Y345" i="6"/>
  <c r="Z345" i="6"/>
  <c r="B345" i="6"/>
  <c r="AA345" i="6"/>
  <c r="G567" i="6"/>
  <c r="S567" i="6"/>
  <c r="U567" i="6"/>
  <c r="K637" i="6"/>
  <c r="L637" i="6"/>
  <c r="AA351" i="6"/>
  <c r="D502" i="6"/>
  <c r="AB502" i="6"/>
  <c r="Y352" i="6"/>
  <c r="Z352" i="6"/>
  <c r="B352" i="6"/>
  <c r="AA352" i="6"/>
  <c r="I502" i="6"/>
  <c r="AG502" i="6"/>
  <c r="Y353" i="6"/>
  <c r="Z353" i="6"/>
  <c r="B353" i="6"/>
  <c r="AA353" i="6"/>
  <c r="O502" i="6"/>
  <c r="AM502" i="6"/>
  <c r="Y354" i="6"/>
  <c r="Z354" i="6"/>
  <c r="B354" i="6"/>
  <c r="AA354" i="6"/>
  <c r="P502" i="6"/>
  <c r="AN502" i="6"/>
  <c r="Y355" i="6"/>
  <c r="Z355" i="6"/>
  <c r="B355" i="6"/>
  <c r="AA355" i="6"/>
  <c r="Q502" i="6"/>
  <c r="AO502" i="6"/>
  <c r="AP502" i="6"/>
  <c r="I638" i="6"/>
  <c r="Y356" i="6"/>
  <c r="Z356" i="6"/>
  <c r="B356" i="6"/>
  <c r="AA356" i="6"/>
  <c r="E535" i="6"/>
  <c r="Q535" i="6"/>
  <c r="Y357" i="6"/>
  <c r="Z357" i="6"/>
  <c r="B357" i="6"/>
  <c r="AA357" i="6"/>
  <c r="F535" i="6"/>
  <c r="R535" i="6"/>
  <c r="Y358" i="6"/>
  <c r="Z358" i="6"/>
  <c r="B358" i="6"/>
  <c r="AA358" i="6"/>
  <c r="G535" i="6"/>
  <c r="S535" i="6"/>
  <c r="U535" i="6"/>
  <c r="J638" i="6"/>
  <c r="Y360" i="6"/>
  <c r="Z360" i="6"/>
  <c r="B360" i="6"/>
  <c r="AA360" i="6"/>
  <c r="D568" i="6"/>
  <c r="P568" i="6"/>
  <c r="U568" i="6"/>
  <c r="K638" i="6"/>
  <c r="L638" i="6"/>
  <c r="AA366" i="6"/>
  <c r="D503" i="6"/>
  <c r="AB503" i="6"/>
  <c r="Y367" i="6"/>
  <c r="Z367" i="6"/>
  <c r="B367" i="6"/>
  <c r="AA367" i="6"/>
  <c r="E503" i="6"/>
  <c r="AC503" i="6"/>
  <c r="Y368" i="6"/>
  <c r="Z368" i="6"/>
  <c r="B368" i="6"/>
  <c r="AA368" i="6"/>
  <c r="H503" i="6"/>
  <c r="AF503" i="6"/>
  <c r="Y369" i="6"/>
  <c r="Z369" i="6"/>
  <c r="B369" i="6"/>
  <c r="AA369" i="6"/>
  <c r="I503" i="6"/>
  <c r="AG503" i="6"/>
  <c r="Y370" i="6"/>
  <c r="Z370" i="6"/>
  <c r="B370" i="6"/>
  <c r="AA370" i="6"/>
  <c r="J503" i="6"/>
  <c r="AH503" i="6"/>
  <c r="Y371" i="6"/>
  <c r="Z371" i="6"/>
  <c r="B371" i="6"/>
  <c r="AA371" i="6"/>
  <c r="K503" i="6"/>
  <c r="AI503" i="6"/>
  <c r="Y372" i="6"/>
  <c r="Z372" i="6"/>
  <c r="B372" i="6"/>
  <c r="AA372" i="6"/>
  <c r="L503" i="6"/>
  <c r="AJ503" i="6"/>
  <c r="Y373" i="6"/>
  <c r="Z373" i="6"/>
  <c r="B373" i="6"/>
  <c r="AA373" i="6"/>
  <c r="M503" i="6"/>
  <c r="AK503" i="6"/>
  <c r="Y374" i="6"/>
  <c r="Z374" i="6"/>
  <c r="B374" i="6"/>
  <c r="AA374" i="6"/>
  <c r="N503" i="6"/>
  <c r="AL503" i="6"/>
  <c r="AP503" i="6"/>
  <c r="I639" i="6"/>
  <c r="Y375" i="6"/>
  <c r="Z375" i="6"/>
  <c r="B375" i="6"/>
  <c r="AA375" i="6"/>
  <c r="G536" i="6"/>
  <c r="S536" i="6"/>
  <c r="N376" i="6"/>
  <c r="O376" i="6"/>
  <c r="B376" i="6"/>
  <c r="P376" i="6"/>
  <c r="H536" i="6"/>
  <c r="T536" i="6"/>
  <c r="U536" i="6"/>
  <c r="J639" i="6"/>
  <c r="Y377" i="6"/>
  <c r="Z377" i="6"/>
  <c r="B377" i="6"/>
  <c r="AA377" i="6"/>
  <c r="E569" i="6"/>
  <c r="Q569" i="6"/>
  <c r="Y378" i="6"/>
  <c r="Z378" i="6"/>
  <c r="B378" i="6"/>
  <c r="AA378" i="6"/>
  <c r="F569" i="6"/>
  <c r="R569" i="6"/>
  <c r="Y379" i="6"/>
  <c r="Z379" i="6"/>
  <c r="B379" i="6"/>
  <c r="AA379" i="6"/>
  <c r="G569" i="6"/>
  <c r="S569" i="6"/>
  <c r="U569" i="6"/>
  <c r="K639" i="6"/>
  <c r="L639" i="6"/>
  <c r="AA386" i="6"/>
  <c r="D504" i="6"/>
  <c r="AB504" i="6"/>
  <c r="Y387" i="6"/>
  <c r="Z387" i="6"/>
  <c r="B387" i="6"/>
  <c r="AA387" i="6"/>
  <c r="H504" i="6"/>
  <c r="AF504" i="6"/>
  <c r="B388" i="6"/>
  <c r="AA388" i="6"/>
  <c r="I504" i="6"/>
  <c r="AG504" i="6"/>
  <c r="Y389" i="6"/>
  <c r="Z389" i="6"/>
  <c r="B389" i="6"/>
  <c r="AA389" i="6"/>
  <c r="J504" i="6"/>
  <c r="AH504" i="6"/>
  <c r="Y390" i="6"/>
  <c r="Z390" i="6"/>
  <c r="B390" i="6"/>
  <c r="AA390" i="6"/>
  <c r="K504" i="6"/>
  <c r="AI504" i="6"/>
  <c r="Y391" i="6"/>
  <c r="Z391" i="6"/>
  <c r="B391" i="6"/>
  <c r="AA391" i="6"/>
  <c r="M504" i="6"/>
  <c r="AK504" i="6"/>
  <c r="Y392" i="6"/>
  <c r="Z392" i="6"/>
  <c r="B392" i="6"/>
  <c r="AA392" i="6"/>
  <c r="N504" i="6"/>
  <c r="AL504" i="6"/>
  <c r="AP504" i="6"/>
  <c r="I640" i="6"/>
  <c r="Y393" i="6"/>
  <c r="Z393" i="6"/>
  <c r="B393" i="6"/>
  <c r="AA393" i="6"/>
  <c r="G537" i="6"/>
  <c r="S537" i="6"/>
  <c r="U537" i="6"/>
  <c r="J640" i="6"/>
  <c r="N394" i="6"/>
  <c r="O394" i="6"/>
  <c r="B394" i="6"/>
  <c r="P394" i="6"/>
  <c r="G570" i="6"/>
  <c r="S570" i="6"/>
  <c r="U570" i="6"/>
  <c r="K640" i="6"/>
  <c r="L640" i="6"/>
  <c r="P400" i="6"/>
  <c r="D505" i="6"/>
  <c r="AB505" i="6"/>
  <c r="O401" i="6"/>
  <c r="B401" i="6"/>
  <c r="P401" i="6"/>
  <c r="J505" i="6"/>
  <c r="AH505" i="6"/>
  <c r="O402" i="6"/>
  <c r="B402" i="6"/>
  <c r="P402" i="6"/>
  <c r="O505" i="6"/>
  <c r="AM505" i="6"/>
  <c r="AP505" i="6"/>
  <c r="I641" i="6"/>
  <c r="O403" i="6"/>
  <c r="B403" i="6"/>
  <c r="P403" i="6"/>
  <c r="E538" i="6"/>
  <c r="Q538" i="6"/>
  <c r="N404" i="6"/>
  <c r="O404" i="6"/>
  <c r="B404" i="6"/>
  <c r="P404" i="6"/>
  <c r="F538" i="6"/>
  <c r="R538" i="6"/>
  <c r="U538" i="6"/>
  <c r="J641" i="6"/>
  <c r="N405" i="6"/>
  <c r="O405" i="6"/>
  <c r="B405" i="6"/>
  <c r="P405" i="6"/>
  <c r="G571" i="6"/>
  <c r="S571" i="6"/>
  <c r="U571" i="6"/>
  <c r="K641" i="6"/>
  <c r="L641" i="6"/>
  <c r="O411" i="6"/>
  <c r="P411" i="6"/>
  <c r="J506" i="6"/>
  <c r="AH506" i="6"/>
  <c r="N412" i="6"/>
  <c r="O412" i="6"/>
  <c r="B412" i="6"/>
  <c r="P412" i="6"/>
  <c r="O506" i="6"/>
  <c r="AM506" i="6"/>
  <c r="N413" i="6"/>
  <c r="O413" i="6"/>
  <c r="B413" i="6"/>
  <c r="P413" i="6"/>
  <c r="Q506" i="6"/>
  <c r="AO506" i="6"/>
  <c r="AP506" i="6"/>
  <c r="I642" i="6"/>
  <c r="N414" i="6"/>
  <c r="O414" i="6"/>
  <c r="B414" i="6"/>
  <c r="P414" i="6"/>
  <c r="E539" i="6"/>
  <c r="Q539" i="6"/>
  <c r="O415" i="6"/>
  <c r="B415" i="6"/>
  <c r="P415" i="6"/>
  <c r="H539" i="6"/>
  <c r="T539" i="6"/>
  <c r="U539" i="6"/>
  <c r="J642" i="6"/>
  <c r="U572" i="6"/>
  <c r="K642" i="6"/>
  <c r="L642" i="6"/>
  <c r="P422" i="6"/>
  <c r="D507" i="6"/>
  <c r="AB507" i="6"/>
  <c r="O423" i="6"/>
  <c r="B423" i="6"/>
  <c r="P423" i="6"/>
  <c r="E507" i="6"/>
  <c r="AC507" i="6"/>
  <c r="N424" i="6"/>
  <c r="O424" i="6"/>
  <c r="B424" i="6"/>
  <c r="P424" i="6"/>
  <c r="H507" i="6"/>
  <c r="AF507" i="6"/>
  <c r="N425" i="6"/>
  <c r="O425" i="6"/>
  <c r="B425" i="6"/>
  <c r="P425" i="6"/>
  <c r="I507" i="6"/>
  <c r="AG507" i="6"/>
  <c r="O426" i="6"/>
  <c r="B426" i="6"/>
  <c r="P426" i="6"/>
  <c r="J507" i="6"/>
  <c r="AH507" i="6"/>
  <c r="N427" i="6"/>
  <c r="O427" i="6"/>
  <c r="B427" i="6"/>
  <c r="P427" i="6"/>
  <c r="K507" i="6"/>
  <c r="AI507" i="6"/>
  <c r="N428" i="6"/>
  <c r="O428" i="6"/>
  <c r="B428" i="6"/>
  <c r="P428" i="6"/>
  <c r="L507" i="6"/>
  <c r="AJ507" i="6"/>
  <c r="N429" i="6"/>
  <c r="O429" i="6"/>
  <c r="B429" i="6"/>
  <c r="P429" i="6"/>
  <c r="M507" i="6"/>
  <c r="AK507" i="6"/>
  <c r="N430" i="6"/>
  <c r="O430" i="6"/>
  <c r="B430" i="6"/>
  <c r="P430" i="6"/>
  <c r="N507" i="6"/>
  <c r="AL507" i="6"/>
  <c r="AP507" i="6"/>
  <c r="I643" i="6"/>
  <c r="O431" i="6"/>
  <c r="B431" i="6"/>
  <c r="P431" i="6"/>
  <c r="E540" i="6"/>
  <c r="Q540" i="6"/>
  <c r="N432" i="6"/>
  <c r="O432" i="6"/>
  <c r="B432" i="6"/>
  <c r="P432" i="6"/>
  <c r="F540" i="6"/>
  <c r="R540" i="6"/>
  <c r="N433" i="6"/>
  <c r="O433" i="6"/>
  <c r="B433" i="6"/>
  <c r="P433" i="6"/>
  <c r="G540" i="6"/>
  <c r="S540" i="6"/>
  <c r="N434" i="6"/>
  <c r="O434" i="6"/>
  <c r="B434" i="6"/>
  <c r="P434" i="6"/>
  <c r="H540" i="6"/>
  <c r="T540" i="6"/>
  <c r="U540" i="6"/>
  <c r="J643" i="6"/>
  <c r="P573" i="6"/>
  <c r="N435" i="6"/>
  <c r="O435" i="6"/>
  <c r="B435" i="6"/>
  <c r="P435" i="6"/>
  <c r="E573" i="6"/>
  <c r="Q573" i="6"/>
  <c r="N436" i="6"/>
  <c r="O436" i="6"/>
  <c r="B436" i="6"/>
  <c r="P436" i="6"/>
  <c r="F573" i="6"/>
  <c r="R573" i="6"/>
  <c r="N437" i="6"/>
  <c r="O437" i="6"/>
  <c r="B437" i="6"/>
  <c r="P437" i="6"/>
  <c r="G573" i="6"/>
  <c r="S573" i="6"/>
  <c r="N438" i="6"/>
  <c r="O438" i="6"/>
  <c r="B438" i="6"/>
  <c r="P438" i="6"/>
  <c r="H573" i="6"/>
  <c r="T573" i="6"/>
  <c r="U573" i="6"/>
  <c r="K643" i="6"/>
  <c r="L643" i="6"/>
  <c r="O444" i="6"/>
  <c r="P444" i="6"/>
  <c r="I508" i="6"/>
  <c r="AG508" i="6"/>
  <c r="O445" i="6"/>
  <c r="B445" i="6"/>
  <c r="P445" i="6"/>
  <c r="J508" i="6"/>
  <c r="AH508" i="6"/>
  <c r="Y446" i="6"/>
  <c r="Z446" i="6"/>
  <c r="B446" i="6"/>
  <c r="AA446" i="6"/>
  <c r="L508" i="6"/>
  <c r="AJ508" i="6"/>
  <c r="Y447" i="6"/>
  <c r="Z447" i="6"/>
  <c r="B447" i="6"/>
  <c r="AA447" i="6"/>
  <c r="O508" i="6"/>
  <c r="AM508" i="6"/>
  <c r="AP508" i="6"/>
  <c r="I644" i="6"/>
  <c r="Y448" i="6"/>
  <c r="Z448" i="6"/>
  <c r="B448" i="6"/>
  <c r="AA448" i="6"/>
  <c r="E541" i="6"/>
  <c r="Q541" i="6"/>
  <c r="Y449" i="6"/>
  <c r="Z449" i="6"/>
  <c r="B449" i="6"/>
  <c r="AA449" i="6"/>
  <c r="F541" i="6"/>
  <c r="R541" i="6"/>
  <c r="Y450" i="6"/>
  <c r="Z450" i="6"/>
  <c r="B450" i="6"/>
  <c r="AA450" i="6"/>
  <c r="G541" i="6"/>
  <c r="S541" i="6"/>
  <c r="U541" i="6"/>
  <c r="J644" i="6"/>
  <c r="P574" i="6"/>
  <c r="U574" i="6"/>
  <c r="K644" i="6"/>
  <c r="L644" i="6"/>
  <c r="N456" i="6"/>
  <c r="O456" i="6"/>
  <c r="P456" i="6"/>
  <c r="H509" i="6"/>
  <c r="AF509" i="6"/>
  <c r="N457" i="6"/>
  <c r="O457" i="6"/>
  <c r="B457" i="6"/>
  <c r="P457" i="6"/>
  <c r="I509" i="6"/>
  <c r="AG509" i="6"/>
  <c r="O458" i="6"/>
  <c r="B458" i="6"/>
  <c r="P458" i="6"/>
  <c r="J509" i="6"/>
  <c r="AH509" i="6"/>
  <c r="N459" i="6"/>
  <c r="O459" i="6"/>
  <c r="B459" i="6"/>
  <c r="P459" i="6"/>
  <c r="M509" i="6"/>
  <c r="AK509" i="6"/>
  <c r="N460" i="6"/>
  <c r="O460" i="6"/>
  <c r="B460" i="6"/>
  <c r="P460" i="6"/>
  <c r="N509" i="6"/>
  <c r="AL509" i="6"/>
  <c r="AP509" i="6"/>
  <c r="I645" i="6"/>
  <c r="U542" i="6"/>
  <c r="J645" i="6"/>
  <c r="Y461" i="6"/>
  <c r="Z461" i="6"/>
  <c r="B461" i="6"/>
  <c r="AA461" i="6"/>
  <c r="E575" i="6"/>
  <c r="R575" i="6"/>
  <c r="U575" i="6"/>
  <c r="K645" i="6"/>
  <c r="L645" i="6"/>
  <c r="Z467" i="6"/>
  <c r="AA467" i="6"/>
  <c r="Q510" i="6"/>
  <c r="AO510" i="6"/>
  <c r="AP510" i="6"/>
  <c r="I646" i="6"/>
  <c r="Y468" i="6"/>
  <c r="Z468" i="6"/>
  <c r="B468" i="6"/>
  <c r="AA468" i="6"/>
  <c r="D543" i="6"/>
  <c r="P543" i="6"/>
  <c r="U543" i="6"/>
  <c r="J646" i="6"/>
  <c r="Y469" i="6"/>
  <c r="Z469" i="6"/>
  <c r="B469" i="6"/>
  <c r="AA469" i="6"/>
  <c r="D576" i="6"/>
  <c r="P576" i="6"/>
  <c r="N470" i="6"/>
  <c r="O470" i="6"/>
  <c r="B470" i="6"/>
  <c r="P470" i="6"/>
  <c r="G576" i="6"/>
  <c r="S576" i="6"/>
  <c r="U576" i="6"/>
  <c r="K646" i="6"/>
  <c r="L646" i="6"/>
  <c r="AA38" i="6"/>
  <c r="D483" i="6"/>
  <c r="AB483" i="6"/>
  <c r="Y39" i="6"/>
  <c r="Z39" i="6"/>
  <c r="B39" i="6"/>
  <c r="AA39" i="6"/>
  <c r="E483" i="6"/>
  <c r="AC483" i="6"/>
  <c r="Y40" i="6"/>
  <c r="Z40" i="6"/>
  <c r="B40" i="6"/>
  <c r="AA40" i="6"/>
  <c r="H483" i="6"/>
  <c r="AF483" i="6"/>
  <c r="Y41" i="6"/>
  <c r="Z41" i="6"/>
  <c r="B41" i="6"/>
  <c r="AA41" i="6"/>
  <c r="I483" i="6"/>
  <c r="AG483" i="6"/>
  <c r="Y42" i="6"/>
  <c r="Z42" i="6"/>
  <c r="B42" i="6"/>
  <c r="AA42" i="6"/>
  <c r="J483" i="6"/>
  <c r="AH483" i="6"/>
  <c r="Y43" i="6"/>
  <c r="Z43" i="6"/>
  <c r="B43" i="6"/>
  <c r="AA43" i="6"/>
  <c r="K483" i="6"/>
  <c r="AI483" i="6"/>
  <c r="Y44" i="6"/>
  <c r="Z44" i="6"/>
  <c r="B44" i="6"/>
  <c r="AA44" i="6"/>
  <c r="P483" i="6"/>
  <c r="AN483" i="6"/>
  <c r="Y49" i="6"/>
  <c r="Z49" i="6"/>
  <c r="B49" i="6"/>
  <c r="AA49" i="6"/>
  <c r="Q483" i="6"/>
  <c r="AO483" i="6"/>
  <c r="AP483" i="6"/>
  <c r="I619" i="6"/>
  <c r="P549" i="6"/>
  <c r="Q549" i="6"/>
  <c r="Y47" i="6"/>
  <c r="Z47" i="6"/>
  <c r="B47" i="6"/>
  <c r="AA47" i="6"/>
  <c r="F549" i="6"/>
  <c r="R549" i="6"/>
  <c r="Y48" i="6"/>
  <c r="Z48" i="6"/>
  <c r="B48" i="6"/>
  <c r="AA48" i="6"/>
  <c r="G549" i="6"/>
  <c r="S549" i="6"/>
  <c r="P49" i="6"/>
  <c r="H549" i="6"/>
  <c r="T549" i="6"/>
  <c r="U549" i="6"/>
  <c r="K619" i="6"/>
  <c r="L619" i="6"/>
  <c r="R484" i="6"/>
  <c r="I591" i="6"/>
  <c r="I517" i="6"/>
  <c r="J591" i="6"/>
  <c r="I550" i="6"/>
  <c r="K591" i="6"/>
  <c r="L591" i="6"/>
  <c r="AA64" i="6"/>
  <c r="D485" i="6"/>
  <c r="R485" i="6"/>
  <c r="I592" i="6"/>
  <c r="I518" i="6"/>
  <c r="J592" i="6"/>
  <c r="I551" i="6"/>
  <c r="K592" i="6"/>
  <c r="L592" i="6"/>
  <c r="Y86" i="6"/>
  <c r="Z86" i="6"/>
  <c r="B86" i="6"/>
  <c r="AA86" i="6"/>
  <c r="P486" i="6"/>
  <c r="R486" i="6"/>
  <c r="I593" i="6"/>
  <c r="Y88" i="6"/>
  <c r="Z88" i="6"/>
  <c r="AA88" i="6"/>
  <c r="D519" i="6"/>
  <c r="I519" i="6"/>
  <c r="J593" i="6"/>
  <c r="I552" i="6"/>
  <c r="K593" i="6"/>
  <c r="L593" i="6"/>
  <c r="R487" i="6"/>
  <c r="I594" i="6"/>
  <c r="I520" i="6"/>
  <c r="J594" i="6"/>
  <c r="I553" i="6"/>
  <c r="K594" i="6"/>
  <c r="L594" i="6"/>
  <c r="AA109" i="6"/>
  <c r="D488" i="6"/>
  <c r="Y110" i="6"/>
  <c r="Z110" i="6"/>
  <c r="AA110" i="6"/>
  <c r="E488" i="6"/>
  <c r="R488" i="6"/>
  <c r="I595" i="6"/>
  <c r="I521" i="6"/>
  <c r="J595" i="6"/>
  <c r="I554" i="6"/>
  <c r="K595" i="6"/>
  <c r="L595" i="6"/>
  <c r="AA126" i="6"/>
  <c r="D489" i="6"/>
  <c r="Y133" i="6"/>
  <c r="Z133" i="6"/>
  <c r="B133" i="6"/>
  <c r="AA133" i="6"/>
  <c r="L489" i="6"/>
  <c r="R489" i="6"/>
  <c r="I596" i="6"/>
  <c r="Y138" i="6"/>
  <c r="Z138" i="6"/>
  <c r="AA138" i="6"/>
  <c r="E522" i="6"/>
  <c r="I522" i="6"/>
  <c r="J596" i="6"/>
  <c r="I555" i="6"/>
  <c r="K596" i="6"/>
  <c r="L596" i="6"/>
  <c r="AA148" i="6"/>
  <c r="D490" i="6"/>
  <c r="Y152" i="6"/>
  <c r="Z152" i="6"/>
  <c r="AA152" i="6"/>
  <c r="L490" i="6"/>
  <c r="R490" i="6"/>
  <c r="I597" i="6"/>
  <c r="I523" i="6"/>
  <c r="J597" i="6"/>
  <c r="I556" i="6"/>
  <c r="K597" i="6"/>
  <c r="L597" i="6"/>
  <c r="R491" i="6"/>
  <c r="I598" i="6"/>
  <c r="I524" i="6"/>
  <c r="J598" i="6"/>
  <c r="I557" i="6"/>
  <c r="K598" i="6"/>
  <c r="L598" i="6"/>
  <c r="AA185" i="6"/>
  <c r="D492" i="6"/>
  <c r="R492" i="6"/>
  <c r="I599" i="6"/>
  <c r="I525" i="6"/>
  <c r="J599" i="6"/>
  <c r="I558" i="6"/>
  <c r="K599" i="6"/>
  <c r="L599" i="6"/>
  <c r="R493" i="6"/>
  <c r="I600" i="6"/>
  <c r="Y215" i="6"/>
  <c r="Z215" i="6"/>
  <c r="AA215" i="6"/>
  <c r="E526" i="6"/>
  <c r="I526" i="6"/>
  <c r="J600" i="6"/>
  <c r="I559" i="6"/>
  <c r="K600" i="6"/>
  <c r="L600" i="6"/>
  <c r="R494" i="6"/>
  <c r="I601" i="6"/>
  <c r="I527" i="6"/>
  <c r="J601" i="6"/>
  <c r="I560" i="6"/>
  <c r="K601" i="6"/>
  <c r="L601" i="6"/>
  <c r="R495" i="6"/>
  <c r="I602" i="6"/>
  <c r="I528" i="6"/>
  <c r="J602" i="6"/>
  <c r="I561" i="6"/>
  <c r="K602" i="6"/>
  <c r="L602" i="6"/>
  <c r="AA244" i="6"/>
  <c r="D496" i="6"/>
  <c r="Y246" i="6"/>
  <c r="Z246" i="6"/>
  <c r="AA246" i="6"/>
  <c r="L496" i="6"/>
  <c r="R496" i="6"/>
  <c r="I603" i="6"/>
  <c r="Y251" i="6"/>
  <c r="Z251" i="6"/>
  <c r="AA251" i="6"/>
  <c r="E529" i="6"/>
  <c r="I529" i="6"/>
  <c r="J603" i="6"/>
  <c r="I562" i="6"/>
  <c r="K603" i="6"/>
  <c r="L603" i="6"/>
  <c r="R497" i="6"/>
  <c r="I604" i="6"/>
  <c r="I530" i="6"/>
  <c r="J604" i="6"/>
  <c r="I563" i="6"/>
  <c r="K604" i="6"/>
  <c r="L604" i="6"/>
  <c r="AA279" i="6"/>
  <c r="D498" i="6"/>
  <c r="R498" i="6"/>
  <c r="I605" i="6"/>
  <c r="I531" i="6"/>
  <c r="J605" i="6"/>
  <c r="I564" i="6"/>
  <c r="K605" i="6"/>
  <c r="L605" i="6"/>
  <c r="R499" i="6"/>
  <c r="I606" i="6"/>
  <c r="I532" i="6"/>
  <c r="J606" i="6"/>
  <c r="I565" i="6"/>
  <c r="K606" i="6"/>
  <c r="L606" i="6"/>
  <c r="R500" i="6"/>
  <c r="I607" i="6"/>
  <c r="I533" i="6"/>
  <c r="J607" i="6"/>
  <c r="Y329" i="6"/>
  <c r="Z329" i="6"/>
  <c r="AA329" i="6"/>
  <c r="D566" i="6"/>
  <c r="I566" i="6"/>
  <c r="K607" i="6"/>
  <c r="L607" i="6"/>
  <c r="R501" i="6"/>
  <c r="I608" i="6"/>
  <c r="I534" i="6"/>
  <c r="J608" i="6"/>
  <c r="I567" i="6"/>
  <c r="K608" i="6"/>
  <c r="L608" i="6"/>
  <c r="R502" i="6"/>
  <c r="I609" i="6"/>
  <c r="I535" i="6"/>
  <c r="J609" i="6"/>
  <c r="I568" i="6"/>
  <c r="K609" i="6"/>
  <c r="L609" i="6"/>
  <c r="R503" i="6"/>
  <c r="I610" i="6"/>
  <c r="I536" i="6"/>
  <c r="J610" i="6"/>
  <c r="I569" i="6"/>
  <c r="K610" i="6"/>
  <c r="L610" i="6"/>
  <c r="R504" i="6"/>
  <c r="I611" i="6"/>
  <c r="I537" i="6"/>
  <c r="J611" i="6"/>
  <c r="I570" i="6"/>
  <c r="K611" i="6"/>
  <c r="L611" i="6"/>
  <c r="R505" i="6"/>
  <c r="I612" i="6"/>
  <c r="I538" i="6"/>
  <c r="J612" i="6"/>
  <c r="I571" i="6"/>
  <c r="K612" i="6"/>
  <c r="L612" i="6"/>
  <c r="R506" i="6"/>
  <c r="I613" i="6"/>
  <c r="I539" i="6"/>
  <c r="J613" i="6"/>
  <c r="I572" i="6"/>
  <c r="K613" i="6"/>
  <c r="L613" i="6"/>
  <c r="R507" i="6"/>
  <c r="I614" i="6"/>
  <c r="I540" i="6"/>
  <c r="J614" i="6"/>
  <c r="I573" i="6"/>
  <c r="K614" i="6"/>
  <c r="L614" i="6"/>
  <c r="R508" i="6"/>
  <c r="I615" i="6"/>
  <c r="I541" i="6"/>
  <c r="J615" i="6"/>
  <c r="I574" i="6"/>
  <c r="K615" i="6"/>
  <c r="L615" i="6"/>
  <c r="R509" i="6"/>
  <c r="I616" i="6"/>
  <c r="I542" i="6"/>
  <c r="J616" i="6"/>
  <c r="I575" i="6"/>
  <c r="K616" i="6"/>
  <c r="L616" i="6"/>
  <c r="R510" i="6"/>
  <c r="I617" i="6"/>
  <c r="I543" i="6"/>
  <c r="J617" i="6"/>
  <c r="I576" i="6"/>
  <c r="K617" i="6"/>
  <c r="L617" i="6"/>
  <c r="R483" i="6"/>
  <c r="I590" i="6"/>
  <c r="Z46" i="6"/>
  <c r="AA46" i="6"/>
  <c r="G516" i="6"/>
  <c r="I516" i="6"/>
  <c r="J590" i="6"/>
  <c r="I549" i="6"/>
  <c r="K590" i="6"/>
  <c r="L590" i="6"/>
  <c r="D87" i="8"/>
  <c r="F87" i="8"/>
  <c r="G87" i="8"/>
  <c r="H87" i="8"/>
  <c r="D88" i="8"/>
  <c r="H88" i="8"/>
  <c r="G88" i="8"/>
  <c r="F88" i="8"/>
  <c r="G83" i="8"/>
  <c r="D83" i="8"/>
  <c r="F83" i="8"/>
  <c r="H83" i="8"/>
  <c r="G84" i="8"/>
  <c r="F84" i="8"/>
  <c r="D84" i="8"/>
  <c r="H84" i="8"/>
  <c r="J70" i="8"/>
  <c r="AC118" i="7"/>
  <c r="AF118" i="7"/>
  <c r="J71" i="8"/>
  <c r="AK38" i="6"/>
  <c r="AK39" i="6"/>
  <c r="AK40" i="6"/>
  <c r="AK41" i="6"/>
  <c r="AK42" i="6"/>
  <c r="AK43" i="6"/>
  <c r="AK44" i="6"/>
  <c r="AK47" i="6"/>
  <c r="AK48" i="6"/>
  <c r="AK49" i="6"/>
  <c r="AH51" i="6"/>
  <c r="AK56" i="6"/>
  <c r="AK57" i="6"/>
  <c r="AH60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H78" i="6"/>
  <c r="AK82" i="6"/>
  <c r="AK83" i="6"/>
  <c r="AK84" i="6"/>
  <c r="AK85" i="6"/>
  <c r="AK86" i="6"/>
  <c r="AK89" i="6"/>
  <c r="AK90" i="6"/>
  <c r="AH92" i="6"/>
  <c r="AK96" i="6"/>
  <c r="AK97" i="6"/>
  <c r="AK98" i="6"/>
  <c r="AK99" i="6"/>
  <c r="AK100" i="6"/>
  <c r="AK101" i="6"/>
  <c r="AK102" i="6"/>
  <c r="AK103" i="6"/>
  <c r="AH105" i="6"/>
  <c r="AK111" i="6"/>
  <c r="AK112" i="6"/>
  <c r="AK113" i="6"/>
  <c r="AK114" i="6"/>
  <c r="AK115" i="6"/>
  <c r="AK116" i="6"/>
  <c r="AK117" i="6"/>
  <c r="AK118" i="6"/>
  <c r="AK119" i="6"/>
  <c r="AK120" i="6"/>
  <c r="AH122" i="6"/>
  <c r="AK127" i="6"/>
  <c r="AK128" i="6"/>
  <c r="AK129" i="6"/>
  <c r="AK130" i="6"/>
  <c r="AK131" i="6"/>
  <c r="AK132" i="6"/>
  <c r="AK133" i="6"/>
  <c r="AK135" i="6"/>
  <c r="AK136" i="6"/>
  <c r="AK137" i="6"/>
  <c r="AK139" i="6"/>
  <c r="AK140" i="6"/>
  <c r="AK141" i="6"/>
  <c r="AK142" i="6"/>
  <c r="AH144" i="6"/>
  <c r="AK149" i="6"/>
  <c r="AK150" i="6"/>
  <c r="AK151" i="6"/>
  <c r="AK153" i="6"/>
  <c r="AK154" i="6"/>
  <c r="AK155" i="6"/>
  <c r="AK156" i="6"/>
  <c r="AK158" i="6"/>
  <c r="AK159" i="6"/>
  <c r="AK160" i="6"/>
  <c r="AK161" i="6"/>
  <c r="AK162" i="6"/>
  <c r="AH164" i="6"/>
  <c r="AK168" i="6"/>
  <c r="AK169" i="6"/>
  <c r="AK170" i="6"/>
  <c r="AK171" i="6"/>
  <c r="AK172" i="6"/>
  <c r="AK173" i="6"/>
  <c r="AK174" i="6"/>
  <c r="AK175" i="6"/>
  <c r="AK176" i="6"/>
  <c r="AK177" i="6"/>
  <c r="AK178" i="6"/>
  <c r="AH180" i="6"/>
  <c r="AK186" i="6"/>
  <c r="AK187" i="6"/>
  <c r="AK188" i="6"/>
  <c r="AK189" i="6"/>
  <c r="AK190" i="6"/>
  <c r="AK191" i="6"/>
  <c r="AK192" i="6"/>
  <c r="AK193" i="6"/>
  <c r="AK194" i="6"/>
  <c r="AK195" i="6"/>
  <c r="AK197" i="6"/>
  <c r="AK198" i="6"/>
  <c r="AK199" i="6"/>
  <c r="AK200" i="6"/>
  <c r="AK201" i="6"/>
  <c r="AH203" i="6"/>
  <c r="AK208" i="6"/>
  <c r="AK209" i="6"/>
  <c r="AK210" i="6"/>
  <c r="AK211" i="6"/>
  <c r="AK212" i="6"/>
  <c r="AK213" i="6"/>
  <c r="AK214" i="6"/>
  <c r="AK216" i="6"/>
  <c r="AK217" i="6"/>
  <c r="AK218" i="6"/>
  <c r="AK219" i="6"/>
  <c r="AH221" i="6"/>
  <c r="AK225" i="6"/>
  <c r="AK226" i="6"/>
  <c r="AK227" i="6"/>
  <c r="AK228" i="6"/>
  <c r="AH230" i="6"/>
  <c r="AK235" i="6"/>
  <c r="AK236" i="6"/>
  <c r="AK237" i="6"/>
  <c r="AK238" i="6"/>
  <c r="AH240" i="6"/>
  <c r="AK245" i="6"/>
  <c r="AK248" i="6"/>
  <c r="AK249" i="6"/>
  <c r="AK250" i="6"/>
  <c r="AK252" i="6"/>
  <c r="AK253" i="6"/>
  <c r="AK254" i="6"/>
  <c r="AK255" i="6"/>
  <c r="AK256" i="6"/>
  <c r="AK257" i="6"/>
  <c r="AH259" i="6"/>
  <c r="AK264" i="6"/>
  <c r="AK265" i="6"/>
  <c r="AK266" i="6"/>
  <c r="AK267" i="6"/>
  <c r="AK268" i="6"/>
  <c r="AK269" i="6"/>
  <c r="AK270" i="6"/>
  <c r="AK271" i="6"/>
  <c r="AK272" i="6"/>
  <c r="AH274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H297" i="6"/>
  <c r="AK301" i="6"/>
  <c r="AK302" i="6"/>
  <c r="AK303" i="6"/>
  <c r="AK304" i="6"/>
  <c r="AK305" i="6"/>
  <c r="AK308" i="6"/>
  <c r="AK309" i="6"/>
  <c r="AH311" i="6"/>
  <c r="AK316" i="6"/>
  <c r="AK317" i="6"/>
  <c r="AK318" i="6"/>
  <c r="AK319" i="6"/>
  <c r="AK320" i="6"/>
  <c r="AK321" i="6"/>
  <c r="AK322" i="6"/>
  <c r="AK323" i="6"/>
  <c r="AK324" i="6"/>
  <c r="AK325" i="6"/>
  <c r="AK327" i="6"/>
  <c r="AK328" i="6"/>
  <c r="AK330" i="6"/>
  <c r="AK331" i="6"/>
  <c r="AH333" i="6"/>
  <c r="AK337" i="6"/>
  <c r="AK338" i="6"/>
  <c r="AK339" i="6"/>
  <c r="AK340" i="6"/>
  <c r="AK341" i="6"/>
  <c r="AK342" i="6"/>
  <c r="AK343" i="6"/>
  <c r="AK344" i="6"/>
  <c r="AK345" i="6"/>
  <c r="AH347" i="6"/>
  <c r="AK351" i="6"/>
  <c r="AK352" i="6"/>
  <c r="AK353" i="6"/>
  <c r="AK354" i="6"/>
  <c r="AK355" i="6"/>
  <c r="AK356" i="6"/>
  <c r="AK357" i="6"/>
  <c r="AK358" i="6"/>
  <c r="AK359" i="6"/>
  <c r="AK360" i="6"/>
  <c r="AH362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H382" i="6"/>
  <c r="AK386" i="6"/>
  <c r="AK387" i="6"/>
  <c r="AK388" i="6"/>
  <c r="AK389" i="6"/>
  <c r="AK390" i="6"/>
  <c r="AK391" i="6"/>
  <c r="AK392" i="6"/>
  <c r="AK393" i="6"/>
  <c r="AK394" i="6"/>
  <c r="AH396" i="6"/>
  <c r="AK401" i="6"/>
  <c r="AK402" i="6"/>
  <c r="AK403" i="6"/>
  <c r="AK404" i="6"/>
  <c r="AK405" i="6"/>
  <c r="AH407" i="6"/>
  <c r="AK411" i="6"/>
  <c r="AK412" i="6"/>
  <c r="AK413" i="6"/>
  <c r="AK414" i="6"/>
  <c r="AK415" i="6"/>
  <c r="AK416" i="6"/>
  <c r="AH418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H440" i="6"/>
  <c r="AK444" i="6"/>
  <c r="AK445" i="6"/>
  <c r="AK446" i="6"/>
  <c r="AK447" i="6"/>
  <c r="AK448" i="6"/>
  <c r="AK449" i="6"/>
  <c r="AK450" i="6"/>
  <c r="AH452" i="6"/>
  <c r="AK456" i="6"/>
  <c r="AK457" i="6"/>
  <c r="AK458" i="6"/>
  <c r="AK459" i="6"/>
  <c r="AK460" i="6"/>
  <c r="AK461" i="6"/>
  <c r="AH463" i="6"/>
  <c r="AK468" i="6"/>
  <c r="AK469" i="6"/>
  <c r="AK470" i="6"/>
  <c r="AH472" i="6"/>
  <c r="AP3" i="6"/>
  <c r="AT118" i="7"/>
  <c r="AV118" i="7"/>
  <c r="AL471" i="7"/>
  <c r="AN443" i="7"/>
  <c r="AN444" i="7"/>
  <c r="AN445" i="7"/>
  <c r="AN446" i="7"/>
  <c r="AN447" i="7"/>
  <c r="AN448" i="7"/>
  <c r="AN449" i="7"/>
  <c r="AN450" i="7"/>
  <c r="AN451" i="7"/>
  <c r="AN452" i="7"/>
  <c r="AN453" i="7"/>
  <c r="AN454" i="7"/>
  <c r="AN455" i="7"/>
  <c r="AN456" i="7"/>
  <c r="AN457" i="7"/>
  <c r="AN458" i="7"/>
  <c r="AN459" i="7"/>
  <c r="AN460" i="7"/>
  <c r="AN461" i="7"/>
  <c r="AN462" i="7"/>
  <c r="AN463" i="7"/>
  <c r="AN464" i="7"/>
  <c r="AN465" i="7"/>
  <c r="AN466" i="7"/>
  <c r="AN467" i="7"/>
  <c r="AN468" i="7"/>
  <c r="AN469" i="7"/>
  <c r="AN470" i="7"/>
  <c r="AN471" i="7"/>
  <c r="AJ471" i="7"/>
  <c r="G52" i="8"/>
  <c r="G54" i="8"/>
  <c r="G53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AY421" i="7"/>
  <c r="E80" i="8"/>
  <c r="F80" i="8"/>
  <c r="G80" i="8"/>
  <c r="H80" i="8"/>
  <c r="T51" i="6"/>
  <c r="U51" i="6"/>
  <c r="V51" i="6"/>
  <c r="W51" i="6"/>
  <c r="X51" i="6"/>
  <c r="D8" i="8"/>
  <c r="D52" i="8"/>
  <c r="T60" i="6"/>
  <c r="U60" i="6"/>
  <c r="V60" i="6"/>
  <c r="W60" i="6"/>
  <c r="X60" i="6"/>
  <c r="D9" i="8"/>
  <c r="D53" i="8"/>
  <c r="Y75" i="6"/>
  <c r="Y76" i="6"/>
  <c r="T78" i="6"/>
  <c r="U78" i="6"/>
  <c r="V78" i="6"/>
  <c r="W78" i="6"/>
  <c r="X78" i="6"/>
  <c r="D10" i="8"/>
  <c r="D54" i="8"/>
  <c r="Y90" i="6"/>
  <c r="T92" i="6"/>
  <c r="U92" i="6"/>
  <c r="V92" i="6"/>
  <c r="W92" i="6"/>
  <c r="X92" i="6"/>
  <c r="D11" i="8"/>
  <c r="D55" i="8"/>
  <c r="Y102" i="6"/>
  <c r="Y103" i="6"/>
  <c r="T105" i="6"/>
  <c r="U105" i="6"/>
  <c r="V105" i="6"/>
  <c r="W105" i="6"/>
  <c r="X105" i="6"/>
  <c r="D12" i="8"/>
  <c r="D56" i="8"/>
  <c r="Y120" i="6"/>
  <c r="T122" i="6"/>
  <c r="U122" i="6"/>
  <c r="V122" i="6"/>
  <c r="W122" i="6"/>
  <c r="X122" i="6"/>
  <c r="D13" i="8"/>
  <c r="D57" i="8"/>
  <c r="Y140" i="6"/>
  <c r="T144" i="6"/>
  <c r="U144" i="6"/>
  <c r="V144" i="6"/>
  <c r="W144" i="6"/>
  <c r="X144" i="6"/>
  <c r="D14" i="8"/>
  <c r="D58" i="8"/>
  <c r="Y156" i="6"/>
  <c r="Y157" i="6"/>
  <c r="Y162" i="6"/>
  <c r="T164" i="6"/>
  <c r="U164" i="6"/>
  <c r="V164" i="6"/>
  <c r="W164" i="6"/>
  <c r="X164" i="6"/>
  <c r="D15" i="8"/>
  <c r="D59" i="8"/>
  <c r="Y178" i="6"/>
  <c r="T180" i="6"/>
  <c r="U180" i="6"/>
  <c r="V180" i="6"/>
  <c r="W180" i="6"/>
  <c r="X180" i="6"/>
  <c r="D16" i="8"/>
  <c r="D60" i="8"/>
  <c r="Y196" i="6"/>
  <c r="Y199" i="6"/>
  <c r="Y200" i="6"/>
  <c r="Y201" i="6"/>
  <c r="T203" i="6"/>
  <c r="U203" i="6"/>
  <c r="V203" i="6"/>
  <c r="W203" i="6"/>
  <c r="X203" i="6"/>
  <c r="D17" i="8"/>
  <c r="D61" i="8"/>
  <c r="Y218" i="6"/>
  <c r="Y219" i="6"/>
  <c r="T221" i="6"/>
  <c r="U221" i="6"/>
  <c r="V221" i="6"/>
  <c r="W221" i="6"/>
  <c r="X221" i="6"/>
  <c r="D18" i="8"/>
  <c r="D62" i="8"/>
  <c r="T230" i="6"/>
  <c r="U230" i="6"/>
  <c r="V230" i="6"/>
  <c r="W230" i="6"/>
  <c r="X230" i="6"/>
  <c r="D19" i="8"/>
  <c r="D63" i="8"/>
  <c r="T240" i="6"/>
  <c r="U240" i="6"/>
  <c r="V240" i="6"/>
  <c r="W240" i="6"/>
  <c r="X240" i="6"/>
  <c r="D20" i="8"/>
  <c r="D64" i="8"/>
  <c r="Y255" i="6"/>
  <c r="Y256" i="6"/>
  <c r="Y257" i="6"/>
  <c r="T259" i="6"/>
  <c r="U259" i="6"/>
  <c r="V259" i="6"/>
  <c r="W259" i="6"/>
  <c r="X259" i="6"/>
  <c r="D21" i="8"/>
  <c r="D65" i="8"/>
  <c r="Y271" i="6"/>
  <c r="Y272" i="6"/>
  <c r="T274" i="6"/>
  <c r="U274" i="6"/>
  <c r="V274" i="6"/>
  <c r="W274" i="6"/>
  <c r="X274" i="6"/>
  <c r="D22" i="8"/>
  <c r="D66" i="8"/>
  <c r="Y295" i="6"/>
  <c r="T297" i="6"/>
  <c r="U297" i="6"/>
  <c r="V297" i="6"/>
  <c r="W297" i="6"/>
  <c r="X297" i="6"/>
  <c r="D23" i="8"/>
  <c r="D67" i="8"/>
  <c r="Y309" i="6"/>
  <c r="T311" i="6"/>
  <c r="U311" i="6"/>
  <c r="V311" i="6"/>
  <c r="W311" i="6"/>
  <c r="X311" i="6"/>
  <c r="D24" i="8"/>
  <c r="D68" i="8"/>
  <c r="Y331" i="6"/>
  <c r="T333" i="6"/>
  <c r="U333" i="6"/>
  <c r="V333" i="6"/>
  <c r="W333" i="6"/>
  <c r="X333" i="6"/>
  <c r="D25" i="8"/>
  <c r="D69" i="8"/>
  <c r="Y342" i="6"/>
  <c r="T347" i="6"/>
  <c r="U347" i="6"/>
  <c r="V347" i="6"/>
  <c r="W347" i="6"/>
  <c r="X347" i="6"/>
  <c r="D26" i="8"/>
  <c r="D70" i="8"/>
  <c r="Y359" i="6"/>
  <c r="T362" i="6"/>
  <c r="U362" i="6"/>
  <c r="V362" i="6"/>
  <c r="W362" i="6"/>
  <c r="X362" i="6"/>
  <c r="D27" i="8"/>
  <c r="D71" i="8"/>
  <c r="Y376" i="6"/>
  <c r="Y380" i="6"/>
  <c r="T382" i="6"/>
  <c r="U382" i="6"/>
  <c r="V382" i="6"/>
  <c r="W382" i="6"/>
  <c r="X382" i="6"/>
  <c r="D28" i="8"/>
  <c r="D72" i="8"/>
  <c r="Y394" i="6"/>
  <c r="T396" i="6"/>
  <c r="U396" i="6"/>
  <c r="V396" i="6"/>
  <c r="W396" i="6"/>
  <c r="X396" i="6"/>
  <c r="D29" i="8"/>
  <c r="D73" i="8"/>
  <c r="Y401" i="6"/>
  <c r="Y402" i="6"/>
  <c r="Y403" i="6"/>
  <c r="Y404" i="6"/>
  <c r="Y405" i="6"/>
  <c r="T407" i="6"/>
  <c r="U407" i="6"/>
  <c r="V407" i="6"/>
  <c r="W407" i="6"/>
  <c r="X407" i="6"/>
  <c r="D30" i="8"/>
  <c r="D74" i="8"/>
  <c r="Y411" i="6"/>
  <c r="Y412" i="6"/>
  <c r="Y413" i="6"/>
  <c r="Y414" i="6"/>
  <c r="Y415" i="6"/>
  <c r="Y416" i="6"/>
  <c r="T418" i="6"/>
  <c r="U418" i="6"/>
  <c r="V418" i="6"/>
  <c r="W418" i="6"/>
  <c r="X418" i="6"/>
  <c r="D31" i="8"/>
  <c r="D75" i="8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T440" i="6"/>
  <c r="U440" i="6"/>
  <c r="V440" i="6"/>
  <c r="W440" i="6"/>
  <c r="X440" i="6"/>
  <c r="D32" i="8"/>
  <c r="D76" i="8"/>
  <c r="Y444" i="6"/>
  <c r="Y445" i="6"/>
  <c r="T452" i="6"/>
  <c r="U452" i="6"/>
  <c r="V452" i="6"/>
  <c r="W452" i="6"/>
  <c r="X452" i="6"/>
  <c r="D33" i="8"/>
  <c r="D77" i="8"/>
  <c r="Y456" i="6"/>
  <c r="Y457" i="6"/>
  <c r="Y458" i="6"/>
  <c r="Y459" i="6"/>
  <c r="Y460" i="6"/>
  <c r="T463" i="6"/>
  <c r="U463" i="6"/>
  <c r="V463" i="6"/>
  <c r="W463" i="6"/>
  <c r="X463" i="6"/>
  <c r="D34" i="8"/>
  <c r="D78" i="8"/>
  <c r="Y470" i="6"/>
  <c r="T472" i="6"/>
  <c r="U472" i="6"/>
  <c r="V472" i="6"/>
  <c r="W472" i="6"/>
  <c r="X472" i="6"/>
  <c r="D35" i="8"/>
  <c r="D79" i="8"/>
  <c r="D80" i="8"/>
  <c r="AI51" i="6"/>
  <c r="AI60" i="6"/>
  <c r="AI78" i="6"/>
  <c r="AI92" i="6"/>
  <c r="AI105" i="6"/>
  <c r="AI122" i="6"/>
  <c r="AI144" i="6"/>
  <c r="AI164" i="6"/>
  <c r="AI180" i="6"/>
  <c r="AI203" i="6"/>
  <c r="AI221" i="6"/>
  <c r="AI230" i="6"/>
  <c r="AI240" i="6"/>
  <c r="AI259" i="6"/>
  <c r="AI274" i="6"/>
  <c r="AI297" i="6"/>
  <c r="AI311" i="6"/>
  <c r="AI333" i="6"/>
  <c r="AI347" i="6"/>
  <c r="AI362" i="6"/>
  <c r="AI382" i="6"/>
  <c r="AI396" i="6"/>
  <c r="AI407" i="6"/>
  <c r="AI418" i="6"/>
  <c r="AI440" i="6"/>
  <c r="AI452" i="6"/>
  <c r="AI463" i="6"/>
  <c r="AI472" i="6"/>
  <c r="AQ3" i="6"/>
  <c r="H43" i="8"/>
  <c r="G43" i="8"/>
  <c r="AG51" i="6"/>
  <c r="AG60" i="6"/>
  <c r="AG78" i="6"/>
  <c r="AG92" i="6"/>
  <c r="AG105" i="6"/>
  <c r="AG122" i="6"/>
  <c r="AG144" i="6"/>
  <c r="AG164" i="6"/>
  <c r="AG180" i="6"/>
  <c r="AG203" i="6"/>
  <c r="AG221" i="6"/>
  <c r="AG230" i="6"/>
  <c r="AG240" i="6"/>
  <c r="AG259" i="6"/>
  <c r="AG274" i="6"/>
  <c r="AG297" i="6"/>
  <c r="AG311" i="6"/>
  <c r="AG333" i="6"/>
  <c r="AG347" i="6"/>
  <c r="AG362" i="6"/>
  <c r="AG382" i="6"/>
  <c r="AG396" i="6"/>
  <c r="AG407" i="6"/>
  <c r="AG418" i="6"/>
  <c r="AG440" i="6"/>
  <c r="AG452" i="6"/>
  <c r="AG463" i="6"/>
  <c r="AG472" i="6"/>
  <c r="AO3" i="6"/>
  <c r="F43" i="8"/>
  <c r="AF51" i="6"/>
  <c r="AF60" i="6"/>
  <c r="AF78" i="6"/>
  <c r="AF92" i="6"/>
  <c r="AF105" i="6"/>
  <c r="AF122" i="6"/>
  <c r="AF144" i="6"/>
  <c r="AF164" i="6"/>
  <c r="AF180" i="6"/>
  <c r="AF203" i="6"/>
  <c r="AF221" i="6"/>
  <c r="AF230" i="6"/>
  <c r="AF240" i="6"/>
  <c r="AF259" i="6"/>
  <c r="AF274" i="6"/>
  <c r="AF297" i="6"/>
  <c r="AF311" i="6"/>
  <c r="AF333" i="6"/>
  <c r="AF347" i="6"/>
  <c r="AF362" i="6"/>
  <c r="AF382" i="6"/>
  <c r="AF396" i="6"/>
  <c r="AF407" i="6"/>
  <c r="AF418" i="6"/>
  <c r="AF440" i="6"/>
  <c r="AF452" i="6"/>
  <c r="AF463" i="6"/>
  <c r="AF472" i="6"/>
  <c r="AN3" i="6"/>
  <c r="D43" i="8"/>
  <c r="H44" i="8"/>
  <c r="G44" i="8"/>
  <c r="F44" i="8"/>
  <c r="D44" i="8"/>
  <c r="AJ3" i="6"/>
  <c r="H39" i="8"/>
  <c r="AG3" i="6"/>
  <c r="D39" i="8"/>
  <c r="AH3" i="6"/>
  <c r="F39" i="8"/>
  <c r="AI3" i="6"/>
  <c r="G39" i="8"/>
  <c r="H40" i="8"/>
  <c r="G40" i="8"/>
  <c r="F40" i="8"/>
  <c r="D40" i="8"/>
  <c r="N12" i="6"/>
  <c r="N13" i="6"/>
  <c r="N14" i="6"/>
  <c r="N15" i="6"/>
  <c r="N17" i="6"/>
  <c r="N18" i="6"/>
  <c r="N19" i="6"/>
  <c r="N20" i="6"/>
  <c r="N21" i="6"/>
  <c r="N22" i="6"/>
  <c r="N23" i="6"/>
  <c r="N24" i="6"/>
  <c r="N26" i="6"/>
  <c r="N27" i="6"/>
  <c r="N28" i="6"/>
  <c r="N29" i="6"/>
  <c r="N30" i="6"/>
  <c r="N31" i="6"/>
  <c r="N32" i="6"/>
  <c r="N33" i="6"/>
  <c r="P34" i="6"/>
  <c r="AK10" i="6"/>
  <c r="AK11" i="6"/>
  <c r="AK12" i="6"/>
  <c r="AK13" i="6"/>
  <c r="AK14" i="6"/>
  <c r="AK15" i="6"/>
  <c r="AK16" i="6"/>
  <c r="AK25" i="6"/>
  <c r="AK29" i="6"/>
  <c r="AK30" i="6"/>
  <c r="AK32" i="6"/>
  <c r="AK33" i="6"/>
  <c r="AM34" i="6"/>
  <c r="AO34" i="6"/>
  <c r="Y11" i="6"/>
  <c r="Y12" i="6"/>
  <c r="Y13" i="6"/>
  <c r="Y14" i="6"/>
  <c r="Y15" i="6"/>
  <c r="Y16" i="6"/>
  <c r="Y25" i="6"/>
  <c r="Y29" i="6"/>
  <c r="Y30" i="6"/>
  <c r="Y32" i="6"/>
  <c r="Y33" i="6"/>
  <c r="AA34" i="6"/>
  <c r="AB34" i="6"/>
  <c r="AN10" i="6"/>
  <c r="N40" i="6"/>
  <c r="N41" i="6"/>
  <c r="N42" i="6"/>
  <c r="N43" i="6"/>
  <c r="N44" i="6"/>
  <c r="N45" i="6"/>
  <c r="N46" i="6"/>
  <c r="N47" i="6"/>
  <c r="N48" i="6"/>
  <c r="N50" i="6"/>
  <c r="O50" i="6"/>
  <c r="P50" i="6"/>
  <c r="AK50" i="6"/>
  <c r="AL50" i="6"/>
  <c r="B50" i="6"/>
  <c r="AM50" i="6"/>
  <c r="AO50" i="6"/>
  <c r="Y50" i="6"/>
  <c r="Z50" i="6"/>
  <c r="AA50" i="6"/>
  <c r="AB50" i="6"/>
  <c r="AN38" i="6"/>
  <c r="N55" i="6"/>
  <c r="N56" i="6"/>
  <c r="N57" i="6"/>
  <c r="N59" i="6"/>
  <c r="O59" i="6"/>
  <c r="P59" i="6"/>
  <c r="AK59" i="6"/>
  <c r="AL59" i="6"/>
  <c r="B59" i="6"/>
  <c r="AM59" i="6"/>
  <c r="AO59" i="6"/>
  <c r="Y59" i="6"/>
  <c r="Z59" i="6"/>
  <c r="AA59" i="6"/>
  <c r="AB59" i="6"/>
  <c r="AN55" i="6"/>
  <c r="N66" i="6"/>
  <c r="N67" i="6"/>
  <c r="N68" i="6"/>
  <c r="N70" i="6"/>
  <c r="N71" i="6"/>
  <c r="N72" i="6"/>
  <c r="N73" i="6"/>
  <c r="N74" i="6"/>
  <c r="N77" i="6"/>
  <c r="O77" i="6"/>
  <c r="P77" i="6"/>
  <c r="AK77" i="6"/>
  <c r="AL77" i="6"/>
  <c r="B77" i="6"/>
  <c r="AM77" i="6"/>
  <c r="AO77" i="6"/>
  <c r="Y77" i="6"/>
  <c r="Z77" i="6"/>
  <c r="AA77" i="6"/>
  <c r="AB77" i="6"/>
  <c r="AN64" i="6"/>
  <c r="N84" i="6"/>
  <c r="N85" i="6"/>
  <c r="N86" i="6"/>
  <c r="N87" i="6"/>
  <c r="N88" i="6"/>
  <c r="N91" i="6"/>
  <c r="O91" i="6"/>
  <c r="P91" i="6"/>
  <c r="AK91" i="6"/>
  <c r="AL91" i="6"/>
  <c r="B91" i="6"/>
  <c r="AM91" i="6"/>
  <c r="AO91" i="6"/>
  <c r="Y91" i="6"/>
  <c r="Z91" i="6"/>
  <c r="AA91" i="6"/>
  <c r="AB91" i="6"/>
  <c r="AN82" i="6"/>
  <c r="N98" i="6"/>
  <c r="N99" i="6"/>
  <c r="N100" i="6"/>
  <c r="N101" i="6"/>
  <c r="N104" i="6"/>
  <c r="O104" i="6"/>
  <c r="P104" i="6"/>
  <c r="AK104" i="6"/>
  <c r="AL104" i="6"/>
  <c r="B104" i="6"/>
  <c r="AM104" i="6"/>
  <c r="AO104" i="6"/>
  <c r="Y104" i="6"/>
  <c r="Z104" i="6"/>
  <c r="AA104" i="6"/>
  <c r="AB104" i="6"/>
  <c r="AN96" i="6"/>
  <c r="N111" i="6"/>
  <c r="N112" i="6"/>
  <c r="N113" i="6"/>
  <c r="N115" i="6"/>
  <c r="N116" i="6"/>
  <c r="N117" i="6"/>
  <c r="N118" i="6"/>
  <c r="N121" i="6"/>
  <c r="O121" i="6"/>
  <c r="P121" i="6"/>
  <c r="AK121" i="6"/>
  <c r="AL121" i="6"/>
  <c r="B121" i="6"/>
  <c r="AM121" i="6"/>
  <c r="AO121" i="6"/>
  <c r="Y121" i="6"/>
  <c r="Z121" i="6"/>
  <c r="AA121" i="6"/>
  <c r="AB121" i="6"/>
  <c r="AN109" i="6"/>
  <c r="N128" i="6"/>
  <c r="N129" i="6"/>
  <c r="N130" i="6"/>
  <c r="N132" i="6"/>
  <c r="N133" i="6"/>
  <c r="N134" i="6"/>
  <c r="N135" i="6"/>
  <c r="N136" i="6"/>
  <c r="N137" i="6"/>
  <c r="N139" i="6"/>
  <c r="N140" i="6"/>
  <c r="N141" i="6"/>
  <c r="N142" i="6"/>
  <c r="P143" i="6"/>
  <c r="AK143" i="6"/>
  <c r="AL143" i="6"/>
  <c r="B143" i="6"/>
  <c r="AM143" i="6"/>
  <c r="AO143" i="6"/>
  <c r="Y143" i="6"/>
  <c r="Z143" i="6"/>
  <c r="AA143" i="6"/>
  <c r="AB143" i="6"/>
  <c r="AN126" i="6"/>
  <c r="N151" i="6"/>
  <c r="N152" i="6"/>
  <c r="N153" i="6"/>
  <c r="N154" i="6"/>
  <c r="N155" i="6"/>
  <c r="N156" i="6"/>
  <c r="N158" i="6"/>
  <c r="N159" i="6"/>
  <c r="N160" i="6"/>
  <c r="N163" i="6"/>
  <c r="O163" i="6"/>
  <c r="P163" i="6"/>
  <c r="AK163" i="6"/>
  <c r="AL163" i="6"/>
  <c r="B163" i="6"/>
  <c r="AM163" i="6"/>
  <c r="AO163" i="6"/>
  <c r="Y163" i="6"/>
  <c r="Z163" i="6"/>
  <c r="AA163" i="6"/>
  <c r="AB163" i="6"/>
  <c r="AN148" i="6"/>
  <c r="N170" i="6"/>
  <c r="N171" i="6"/>
  <c r="N172" i="6"/>
  <c r="N173" i="6"/>
  <c r="N174" i="6"/>
  <c r="N175" i="6"/>
  <c r="N177" i="6"/>
  <c r="N179" i="6"/>
  <c r="O179" i="6"/>
  <c r="P179" i="6"/>
  <c r="AK179" i="6"/>
  <c r="AL179" i="6"/>
  <c r="B179" i="6"/>
  <c r="AM179" i="6"/>
  <c r="AO179" i="6"/>
  <c r="Y179" i="6"/>
  <c r="Z179" i="6"/>
  <c r="AA179" i="6"/>
  <c r="AB179" i="6"/>
  <c r="AN168" i="6"/>
  <c r="N187" i="6"/>
  <c r="N188" i="6"/>
  <c r="N189" i="6"/>
  <c r="N191" i="6"/>
  <c r="N192" i="6"/>
  <c r="N193" i="6"/>
  <c r="N194" i="6"/>
  <c r="N195" i="6"/>
  <c r="N197" i="6"/>
  <c r="N198" i="6"/>
  <c r="N202" i="6"/>
  <c r="O202" i="6"/>
  <c r="P202" i="6"/>
  <c r="AK202" i="6"/>
  <c r="AL202" i="6"/>
  <c r="B202" i="6"/>
  <c r="AM202" i="6"/>
  <c r="AO202" i="6"/>
  <c r="Y202" i="6"/>
  <c r="Z202" i="6"/>
  <c r="AA202" i="6"/>
  <c r="AB202" i="6"/>
  <c r="AN185" i="6"/>
  <c r="N208" i="6"/>
  <c r="N209" i="6"/>
  <c r="N211" i="6"/>
  <c r="N212" i="6"/>
  <c r="N213" i="6"/>
  <c r="N214" i="6"/>
  <c r="N216" i="6"/>
  <c r="N217" i="6"/>
  <c r="N220" i="6"/>
  <c r="O220" i="6"/>
  <c r="P220" i="6"/>
  <c r="AK220" i="6"/>
  <c r="AL220" i="6"/>
  <c r="B220" i="6"/>
  <c r="AM220" i="6"/>
  <c r="AO220" i="6"/>
  <c r="Y220" i="6"/>
  <c r="Z220" i="6"/>
  <c r="AA220" i="6"/>
  <c r="AB220" i="6"/>
  <c r="AN208" i="6"/>
  <c r="N225" i="6"/>
  <c r="N226" i="6"/>
  <c r="N227" i="6"/>
  <c r="N228" i="6"/>
  <c r="P229" i="6"/>
  <c r="AK229" i="6"/>
  <c r="AL229" i="6"/>
  <c r="B229" i="6"/>
  <c r="AM229" i="6"/>
  <c r="AO229" i="6"/>
  <c r="Y229" i="6"/>
  <c r="Z229" i="6"/>
  <c r="AA229" i="6"/>
  <c r="AB229" i="6"/>
  <c r="AN225" i="6"/>
  <c r="N237" i="6"/>
  <c r="N238" i="6"/>
  <c r="P239" i="6"/>
  <c r="AK239" i="6"/>
  <c r="AL239" i="6"/>
  <c r="B239" i="6"/>
  <c r="AM239" i="6"/>
  <c r="AO239" i="6"/>
  <c r="Y239" i="6"/>
  <c r="Z239" i="6"/>
  <c r="AA239" i="6"/>
  <c r="AB239" i="6"/>
  <c r="AN235" i="6"/>
  <c r="N246" i="6"/>
  <c r="N247" i="6"/>
  <c r="N248" i="6"/>
  <c r="N249" i="6"/>
  <c r="N250" i="6"/>
  <c r="N252" i="6"/>
  <c r="N253" i="6"/>
  <c r="N254" i="6"/>
  <c r="N258" i="6"/>
  <c r="O258" i="6"/>
  <c r="P258" i="6"/>
  <c r="AK258" i="6"/>
  <c r="AL258" i="6"/>
  <c r="B258" i="6"/>
  <c r="AM258" i="6"/>
  <c r="AO258" i="6"/>
  <c r="Y258" i="6"/>
  <c r="Z258" i="6"/>
  <c r="AA258" i="6"/>
  <c r="AB258" i="6"/>
  <c r="AN244" i="6"/>
  <c r="N266" i="6"/>
  <c r="N267" i="6"/>
  <c r="N269" i="6"/>
  <c r="N270" i="6"/>
  <c r="N273" i="6"/>
  <c r="O273" i="6"/>
  <c r="P273" i="6"/>
  <c r="AK273" i="6"/>
  <c r="AL273" i="6"/>
  <c r="B273" i="6"/>
  <c r="AM273" i="6"/>
  <c r="AO273" i="6"/>
  <c r="Y273" i="6"/>
  <c r="Z273" i="6"/>
  <c r="AA273" i="6"/>
  <c r="AB273" i="6"/>
  <c r="AN264" i="6"/>
  <c r="N281" i="6"/>
  <c r="N282" i="6"/>
  <c r="N283" i="6"/>
  <c r="N284" i="6"/>
  <c r="N286" i="6"/>
  <c r="N287" i="6"/>
  <c r="N288" i="6"/>
  <c r="N289" i="6"/>
  <c r="N290" i="6"/>
  <c r="N291" i="6"/>
  <c r="N293" i="6"/>
  <c r="N294" i="6"/>
  <c r="N296" i="6"/>
  <c r="O296" i="6"/>
  <c r="P296" i="6"/>
  <c r="AK296" i="6"/>
  <c r="AL296" i="6"/>
  <c r="B296" i="6"/>
  <c r="AM296" i="6"/>
  <c r="AO296" i="6"/>
  <c r="Y296" i="6"/>
  <c r="Z296" i="6"/>
  <c r="AA296" i="6"/>
  <c r="AB296" i="6"/>
  <c r="AN279" i="6"/>
  <c r="N304" i="6"/>
  <c r="N305" i="6"/>
  <c r="N307" i="6"/>
  <c r="N308" i="6"/>
  <c r="N310" i="6"/>
  <c r="O310" i="6"/>
  <c r="P310" i="6"/>
  <c r="AK310" i="6"/>
  <c r="AL310" i="6"/>
  <c r="B310" i="6"/>
  <c r="AM310" i="6"/>
  <c r="AO310" i="6"/>
  <c r="Y310" i="6"/>
  <c r="Z310" i="6"/>
  <c r="AA310" i="6"/>
  <c r="AB310" i="6"/>
  <c r="AN301" i="6"/>
  <c r="N320" i="6"/>
  <c r="N321" i="6"/>
  <c r="N322" i="6"/>
  <c r="N323" i="6"/>
  <c r="N324" i="6"/>
  <c r="N325" i="6"/>
  <c r="N327" i="6"/>
  <c r="N328" i="6"/>
  <c r="N329" i="6"/>
  <c r="N330" i="6"/>
  <c r="N332" i="6"/>
  <c r="O332" i="6"/>
  <c r="P332" i="6"/>
  <c r="AK332" i="6"/>
  <c r="AL332" i="6"/>
  <c r="B332" i="6"/>
  <c r="AM332" i="6"/>
  <c r="AO332" i="6"/>
  <c r="Y332" i="6"/>
  <c r="Z332" i="6"/>
  <c r="AA332" i="6"/>
  <c r="AB332" i="6"/>
  <c r="AN316" i="6"/>
  <c r="N339" i="6"/>
  <c r="N340" i="6"/>
  <c r="N341" i="6"/>
  <c r="N342" i="6"/>
  <c r="N343" i="6"/>
  <c r="N344" i="6"/>
  <c r="N345" i="6"/>
  <c r="P346" i="6"/>
  <c r="AK346" i="6"/>
  <c r="AL346" i="6"/>
  <c r="B346" i="6"/>
  <c r="AM346" i="6"/>
  <c r="AO346" i="6"/>
  <c r="Y346" i="6"/>
  <c r="Z346" i="6"/>
  <c r="AA346" i="6"/>
  <c r="AB346" i="6"/>
  <c r="AN337" i="6"/>
  <c r="N353" i="6"/>
  <c r="N354" i="6"/>
  <c r="N355" i="6"/>
  <c r="N356" i="6"/>
  <c r="N358" i="6"/>
  <c r="N359" i="6"/>
  <c r="N360" i="6"/>
  <c r="P361" i="6"/>
  <c r="AK361" i="6"/>
  <c r="AL361" i="6"/>
  <c r="B361" i="6"/>
  <c r="AM361" i="6"/>
  <c r="AO361" i="6"/>
  <c r="Y361" i="6"/>
  <c r="Z361" i="6"/>
  <c r="AA361" i="6"/>
  <c r="AB361" i="6"/>
  <c r="AN351" i="6"/>
  <c r="N368" i="6"/>
  <c r="N369" i="6"/>
  <c r="N371" i="6"/>
  <c r="N372" i="6"/>
  <c r="N373" i="6"/>
  <c r="N374" i="6"/>
  <c r="N375" i="6"/>
  <c r="N377" i="6"/>
  <c r="N378" i="6"/>
  <c r="N379" i="6"/>
  <c r="N380" i="6"/>
  <c r="N381" i="6"/>
  <c r="O381" i="6"/>
  <c r="B381" i="6"/>
  <c r="P381" i="6"/>
  <c r="AK381" i="6"/>
  <c r="AL381" i="6"/>
  <c r="AM381" i="6"/>
  <c r="AO381" i="6"/>
  <c r="Y381" i="6"/>
  <c r="Z381" i="6"/>
  <c r="AA381" i="6"/>
  <c r="AB381" i="6"/>
  <c r="AN366" i="6"/>
  <c r="N387" i="6"/>
  <c r="N388" i="6"/>
  <c r="N390" i="6"/>
  <c r="N391" i="6"/>
  <c r="N392" i="6"/>
  <c r="N393" i="6"/>
  <c r="N395" i="6"/>
  <c r="O395" i="6"/>
  <c r="B395" i="6"/>
  <c r="P395" i="6"/>
  <c r="AK395" i="6"/>
  <c r="AL395" i="6"/>
  <c r="AM395" i="6"/>
  <c r="AO395" i="6"/>
  <c r="Y395" i="6"/>
  <c r="Z395" i="6"/>
  <c r="AA395" i="6"/>
  <c r="AB395" i="6"/>
  <c r="AN386" i="6"/>
  <c r="N406" i="6"/>
  <c r="O406" i="6"/>
  <c r="B406" i="6"/>
  <c r="P406" i="6"/>
  <c r="AM406" i="6"/>
  <c r="AO406" i="6"/>
  <c r="AA406" i="6"/>
  <c r="AB406" i="6"/>
  <c r="AN400" i="6"/>
  <c r="N417" i="6"/>
  <c r="O417" i="6"/>
  <c r="B417" i="6"/>
  <c r="P417" i="6"/>
  <c r="AM417" i="6"/>
  <c r="AO417" i="6"/>
  <c r="AA417" i="6"/>
  <c r="AB417" i="6"/>
  <c r="AN411" i="6"/>
  <c r="N439" i="6"/>
  <c r="O439" i="6"/>
  <c r="B439" i="6"/>
  <c r="P439" i="6"/>
  <c r="AM439" i="6"/>
  <c r="AO439" i="6"/>
  <c r="AA439" i="6"/>
  <c r="AB439" i="6"/>
  <c r="AN422" i="6"/>
  <c r="N446" i="6"/>
  <c r="N447" i="6"/>
  <c r="N449" i="6"/>
  <c r="N450" i="6"/>
  <c r="N451" i="6"/>
  <c r="O451" i="6"/>
  <c r="B451" i="6"/>
  <c r="P451" i="6"/>
  <c r="AK451" i="6"/>
  <c r="AL451" i="6"/>
  <c r="AM451" i="6"/>
  <c r="AO451" i="6"/>
  <c r="Y451" i="6"/>
  <c r="Z451" i="6"/>
  <c r="AA451" i="6"/>
  <c r="AB451" i="6"/>
  <c r="AN444" i="6"/>
  <c r="N462" i="6"/>
  <c r="O462" i="6"/>
  <c r="B462" i="6"/>
  <c r="P462" i="6"/>
  <c r="AK462" i="6"/>
  <c r="AL462" i="6"/>
  <c r="AM462" i="6"/>
  <c r="AO462" i="6"/>
  <c r="Y462" i="6"/>
  <c r="Z462" i="6"/>
  <c r="AA462" i="6"/>
  <c r="AB462" i="6"/>
  <c r="AN456" i="6"/>
  <c r="AE5" i="6"/>
  <c r="N467" i="6"/>
  <c r="N468" i="6"/>
  <c r="N469" i="6"/>
  <c r="N471" i="6"/>
  <c r="O471" i="6"/>
  <c r="B471" i="6"/>
  <c r="P471" i="6"/>
  <c r="Y471" i="6"/>
  <c r="Z471" i="6"/>
  <c r="AA471" i="6"/>
  <c r="AB471" i="6"/>
  <c r="AE4" i="6"/>
  <c r="AE6" i="6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AK471" i="6"/>
  <c r="AL471" i="6"/>
  <c r="AM471" i="6"/>
  <c r="AO471" i="6"/>
  <c r="H35" i="8"/>
  <c r="H36" i="8"/>
  <c r="E8" i="8"/>
  <c r="G8" i="8"/>
  <c r="E9" i="8"/>
  <c r="G9" i="8"/>
  <c r="E10" i="8"/>
  <c r="G10" i="8"/>
  <c r="E11" i="8"/>
  <c r="G11" i="8"/>
  <c r="E12" i="8"/>
  <c r="G12" i="8"/>
  <c r="E13" i="8"/>
  <c r="G13" i="8"/>
  <c r="E14" i="8"/>
  <c r="G14" i="8"/>
  <c r="E15" i="8"/>
  <c r="G15" i="8"/>
  <c r="E16" i="8"/>
  <c r="G16" i="8"/>
  <c r="E17" i="8"/>
  <c r="G17" i="8"/>
  <c r="E18" i="8"/>
  <c r="G18" i="8"/>
  <c r="E19" i="8"/>
  <c r="G19" i="8"/>
  <c r="E20" i="8"/>
  <c r="G20" i="8"/>
  <c r="E21" i="8"/>
  <c r="G21" i="8"/>
  <c r="E22" i="8"/>
  <c r="G22" i="8"/>
  <c r="E23" i="8"/>
  <c r="G23" i="8"/>
  <c r="E24" i="8"/>
  <c r="G24" i="8"/>
  <c r="E25" i="8"/>
  <c r="G25" i="8"/>
  <c r="E26" i="8"/>
  <c r="G26" i="8"/>
  <c r="E27" i="8"/>
  <c r="G27" i="8"/>
  <c r="E28" i="8"/>
  <c r="G28" i="8"/>
  <c r="E29" i="8"/>
  <c r="G29" i="8"/>
  <c r="E30" i="8"/>
  <c r="G30" i="8"/>
  <c r="E31" i="8"/>
  <c r="G31" i="8"/>
  <c r="E32" i="8"/>
  <c r="G32" i="8"/>
  <c r="E33" i="8"/>
  <c r="G33" i="8"/>
  <c r="E34" i="8"/>
  <c r="G34" i="8"/>
  <c r="E35" i="8"/>
  <c r="G35" i="8"/>
  <c r="G36" i="8"/>
  <c r="F36" i="8"/>
  <c r="E36" i="8"/>
  <c r="D36" i="8"/>
  <c r="AK3" i="6"/>
  <c r="AJ51" i="6"/>
  <c r="AJ60" i="6"/>
  <c r="AJ78" i="6"/>
  <c r="AJ92" i="6"/>
  <c r="AJ105" i="6"/>
  <c r="AJ122" i="6"/>
  <c r="AJ144" i="6"/>
  <c r="AJ164" i="6"/>
  <c r="AJ180" i="6"/>
  <c r="AJ203" i="6"/>
  <c r="AJ221" i="6"/>
  <c r="AJ230" i="6"/>
  <c r="AJ240" i="6"/>
  <c r="AJ259" i="6"/>
  <c r="AJ274" i="6"/>
  <c r="AJ297" i="6"/>
  <c r="AJ311" i="6"/>
  <c r="AJ333" i="6"/>
  <c r="AJ347" i="6"/>
  <c r="AJ362" i="6"/>
  <c r="AJ382" i="6"/>
  <c r="AJ396" i="6"/>
  <c r="AJ418" i="6"/>
  <c r="AJ452" i="6"/>
  <c r="AJ472" i="6"/>
  <c r="AJ463" i="6"/>
  <c r="AJ440" i="6"/>
  <c r="AJ407" i="6"/>
  <c r="AR3" i="6"/>
  <c r="AK467" i="6"/>
  <c r="AK400" i="6"/>
  <c r="AK326" i="6"/>
  <c r="AK306" i="6"/>
  <c r="AK307" i="6"/>
  <c r="AL264" i="6"/>
  <c r="AL265" i="6"/>
  <c r="AL266" i="6"/>
  <c r="AL267" i="6"/>
  <c r="AL268" i="6"/>
  <c r="AL269" i="6"/>
  <c r="AL270" i="6"/>
  <c r="AL271" i="6"/>
  <c r="AL272" i="6"/>
  <c r="AL186" i="6"/>
  <c r="AL187" i="6"/>
  <c r="AL188" i="6"/>
  <c r="AL189" i="6"/>
  <c r="AL190" i="6"/>
  <c r="AL191" i="6"/>
  <c r="AL192" i="6"/>
  <c r="AL193" i="6"/>
  <c r="AL194" i="6"/>
  <c r="AL195" i="6"/>
  <c r="AL197" i="6"/>
  <c r="AL198" i="6"/>
  <c r="AL199" i="6"/>
  <c r="AL200" i="6"/>
  <c r="AL201" i="6"/>
  <c r="AL168" i="6"/>
  <c r="AL169" i="6"/>
  <c r="AL170" i="6"/>
  <c r="AL171" i="6"/>
  <c r="AL172" i="6"/>
  <c r="AL173" i="6"/>
  <c r="AL174" i="6"/>
  <c r="AL175" i="6"/>
  <c r="AL176" i="6"/>
  <c r="AL177" i="6"/>
  <c r="AL178" i="6"/>
  <c r="AK126" i="6"/>
  <c r="AK138" i="6"/>
  <c r="AK87" i="6"/>
  <c r="AK64" i="6"/>
  <c r="AK55" i="6"/>
  <c r="AK58" i="6"/>
  <c r="AK46" i="6"/>
  <c r="Y38" i="6"/>
  <c r="Y46" i="6"/>
  <c r="Y55" i="6"/>
  <c r="Y58" i="6"/>
  <c r="Y64" i="6"/>
  <c r="Y82" i="6"/>
  <c r="Y89" i="6"/>
  <c r="Y96" i="6"/>
  <c r="Y109" i="6"/>
  <c r="Y126" i="6"/>
  <c r="Y148" i="6"/>
  <c r="Y168" i="6"/>
  <c r="Z168" i="6"/>
  <c r="Z178" i="6"/>
  <c r="Y185" i="6"/>
  <c r="Y227" i="6"/>
  <c r="Y235" i="6"/>
  <c r="Y244" i="6"/>
  <c r="Y264" i="6"/>
  <c r="Y266" i="6"/>
  <c r="Y267" i="6"/>
  <c r="Y279" i="6"/>
  <c r="Y301" i="6"/>
  <c r="Y303" i="6"/>
  <c r="Y316" i="6"/>
  <c r="Y422" i="6"/>
  <c r="Y467" i="6"/>
  <c r="Y351" i="6"/>
  <c r="Y366" i="6"/>
  <c r="Y386" i="6"/>
  <c r="Y388" i="6"/>
  <c r="Y400" i="6"/>
  <c r="Z185" i="6"/>
  <c r="Z196" i="6"/>
  <c r="Z199" i="6"/>
  <c r="Z200" i="6"/>
  <c r="Z201" i="6"/>
  <c r="AB493" i="6"/>
  <c r="AC493" i="6"/>
  <c r="AE493" i="6"/>
  <c r="AF493" i="6"/>
  <c r="AI493" i="6"/>
  <c r="AN493" i="6"/>
  <c r="AO493" i="6"/>
  <c r="N49" i="6"/>
  <c r="O49" i="6"/>
  <c r="P551" i="6"/>
  <c r="Q551" i="6"/>
  <c r="T551" i="6"/>
  <c r="N89" i="6"/>
  <c r="N90" i="6"/>
  <c r="P552" i="6"/>
  <c r="Q552" i="6"/>
  <c r="T552" i="6"/>
  <c r="P553" i="6"/>
  <c r="Q553" i="6"/>
  <c r="T553" i="6"/>
  <c r="P554" i="6"/>
  <c r="Q554" i="6"/>
  <c r="T554" i="6"/>
  <c r="P555" i="6"/>
  <c r="Q555" i="6"/>
  <c r="T555" i="6"/>
  <c r="T556" i="6"/>
  <c r="P557" i="6"/>
  <c r="Q557" i="6"/>
  <c r="R557" i="6"/>
  <c r="T557" i="6"/>
  <c r="P558" i="6"/>
  <c r="T558" i="6"/>
  <c r="P559" i="6"/>
  <c r="R559" i="6"/>
  <c r="T559" i="6"/>
  <c r="P560" i="6"/>
  <c r="Q560" i="6"/>
  <c r="R560" i="6"/>
  <c r="S560" i="6"/>
  <c r="T560" i="6"/>
  <c r="P561" i="6"/>
  <c r="Q561" i="6"/>
  <c r="R561" i="6"/>
  <c r="S561" i="6"/>
  <c r="T561" i="6"/>
  <c r="T562" i="6"/>
  <c r="P563" i="6"/>
  <c r="R563" i="6"/>
  <c r="T563" i="6"/>
  <c r="Q564" i="6"/>
  <c r="R564" i="6"/>
  <c r="T564" i="6"/>
  <c r="P565" i="6"/>
  <c r="Q565" i="6"/>
  <c r="R565" i="6"/>
  <c r="T565" i="6"/>
  <c r="R566" i="6"/>
  <c r="T566" i="6"/>
  <c r="P567" i="6"/>
  <c r="T567" i="6"/>
  <c r="Q568" i="6"/>
  <c r="R568" i="6"/>
  <c r="S568" i="6"/>
  <c r="T568" i="6"/>
  <c r="P569" i="6"/>
  <c r="H569" i="6"/>
  <c r="T569" i="6"/>
  <c r="P570" i="6"/>
  <c r="Q570" i="6"/>
  <c r="R570" i="6"/>
  <c r="T570" i="6"/>
  <c r="P571" i="6"/>
  <c r="Q571" i="6"/>
  <c r="R571" i="6"/>
  <c r="T571" i="6"/>
  <c r="P572" i="6"/>
  <c r="Q572" i="6"/>
  <c r="R572" i="6"/>
  <c r="S572" i="6"/>
  <c r="T572" i="6"/>
  <c r="Q574" i="6"/>
  <c r="R574" i="6"/>
  <c r="S574" i="6"/>
  <c r="T574" i="6"/>
  <c r="P575" i="6"/>
  <c r="Q575" i="6"/>
  <c r="S575" i="6"/>
  <c r="T575" i="6"/>
  <c r="Q576" i="6"/>
  <c r="R576" i="6"/>
  <c r="T576" i="6"/>
  <c r="U577" i="6"/>
  <c r="I577" i="6"/>
  <c r="Q517" i="6"/>
  <c r="R517" i="6"/>
  <c r="T517" i="6"/>
  <c r="P518" i="6"/>
  <c r="Q518" i="6"/>
  <c r="R518" i="6"/>
  <c r="T518" i="6"/>
  <c r="Q519" i="6"/>
  <c r="R519" i="6"/>
  <c r="S519" i="6"/>
  <c r="T519" i="6"/>
  <c r="P520" i="6"/>
  <c r="Q520" i="6"/>
  <c r="R520" i="6"/>
  <c r="T520" i="6"/>
  <c r="Q521" i="6"/>
  <c r="R521" i="6"/>
  <c r="T521" i="6"/>
  <c r="R522" i="6"/>
  <c r="T522" i="6"/>
  <c r="P523" i="6"/>
  <c r="R523" i="6"/>
  <c r="T523" i="6"/>
  <c r="R524" i="6"/>
  <c r="T524" i="6"/>
  <c r="T525" i="6"/>
  <c r="P526" i="6"/>
  <c r="T526" i="6"/>
  <c r="Q527" i="6"/>
  <c r="R527" i="6"/>
  <c r="S527" i="6"/>
  <c r="T527" i="6"/>
  <c r="T529" i="6"/>
  <c r="P530" i="6"/>
  <c r="R530" i="6"/>
  <c r="R531" i="6"/>
  <c r="T531" i="6"/>
  <c r="P532" i="6"/>
  <c r="T532" i="6"/>
  <c r="T533" i="6"/>
  <c r="P534" i="6"/>
  <c r="Q534" i="6"/>
  <c r="T534" i="6"/>
  <c r="P535" i="6"/>
  <c r="T535" i="6"/>
  <c r="P536" i="6"/>
  <c r="Q536" i="6"/>
  <c r="R536" i="6"/>
  <c r="P537" i="6"/>
  <c r="Q537" i="6"/>
  <c r="R537" i="6"/>
  <c r="T537" i="6"/>
  <c r="N403" i="6"/>
  <c r="P538" i="6"/>
  <c r="S538" i="6"/>
  <c r="T538" i="6"/>
  <c r="N415" i="6"/>
  <c r="P539" i="6"/>
  <c r="R539" i="6"/>
  <c r="S539" i="6"/>
  <c r="N431" i="6"/>
  <c r="P540" i="6"/>
  <c r="P541" i="6"/>
  <c r="T541" i="6"/>
  <c r="Q543" i="6"/>
  <c r="R543" i="6"/>
  <c r="S543" i="6"/>
  <c r="T543" i="6"/>
  <c r="P528" i="6"/>
  <c r="Q528" i="6"/>
  <c r="R528" i="6"/>
  <c r="S528" i="6"/>
  <c r="T528" i="6"/>
  <c r="P542" i="6"/>
  <c r="Q542" i="6"/>
  <c r="R542" i="6"/>
  <c r="S542" i="6"/>
  <c r="T542" i="6"/>
  <c r="U544" i="6"/>
  <c r="I544" i="6"/>
  <c r="Z38" i="6"/>
  <c r="AD483" i="6"/>
  <c r="AE483" i="6"/>
  <c r="AJ483" i="6"/>
  <c r="AK483" i="6"/>
  <c r="AL483" i="6"/>
  <c r="AM483" i="6"/>
  <c r="Z55" i="6"/>
  <c r="AB484" i="6"/>
  <c r="AC484" i="6"/>
  <c r="AD484" i="6"/>
  <c r="AE484" i="6"/>
  <c r="AF484" i="6"/>
  <c r="AG484" i="6"/>
  <c r="AH484" i="6"/>
  <c r="AI484" i="6"/>
  <c r="AJ484" i="6"/>
  <c r="AK484" i="6"/>
  <c r="AL484" i="6"/>
  <c r="AM484" i="6"/>
  <c r="AO484" i="6"/>
  <c r="AL64" i="6"/>
  <c r="AF485" i="6"/>
  <c r="AJ485" i="6"/>
  <c r="AN485" i="6"/>
  <c r="AO485" i="6"/>
  <c r="Z82" i="6"/>
  <c r="AG486" i="6"/>
  <c r="AH486" i="6"/>
  <c r="AI486" i="6"/>
  <c r="AJ486" i="6"/>
  <c r="AK486" i="6"/>
  <c r="AL486" i="6"/>
  <c r="AM486" i="6"/>
  <c r="Z96" i="6"/>
  <c r="AG487" i="6"/>
  <c r="AH487" i="6"/>
  <c r="AI487" i="6"/>
  <c r="AJ487" i="6"/>
  <c r="AK487" i="6"/>
  <c r="AL487" i="6"/>
  <c r="AM487" i="6"/>
  <c r="AN487" i="6"/>
  <c r="AO487" i="6"/>
  <c r="AJ488" i="6"/>
  <c r="AK488" i="6"/>
  <c r="AL488" i="6"/>
  <c r="AM488" i="6"/>
  <c r="AO488" i="6"/>
  <c r="AL126" i="6"/>
  <c r="AD489" i="6"/>
  <c r="AK489" i="6"/>
  <c r="AL489" i="6"/>
  <c r="AD490" i="6"/>
  <c r="AF490" i="6"/>
  <c r="AG490" i="6"/>
  <c r="AH490" i="6"/>
  <c r="AK490" i="6"/>
  <c r="AL490" i="6"/>
  <c r="AG491" i="6"/>
  <c r="AH491" i="6"/>
  <c r="AI491" i="6"/>
  <c r="AJ491" i="6"/>
  <c r="AK491" i="6"/>
  <c r="AL491" i="6"/>
  <c r="AO491" i="6"/>
  <c r="AF492" i="6"/>
  <c r="AI492" i="6"/>
  <c r="AN492" i="6"/>
  <c r="AO492" i="6"/>
  <c r="AB494" i="6"/>
  <c r="AC494" i="6"/>
  <c r="AD494" i="6"/>
  <c r="AG494" i="6"/>
  <c r="AH494" i="6"/>
  <c r="AI494" i="6"/>
  <c r="AJ494" i="6"/>
  <c r="AK494" i="6"/>
  <c r="AL494" i="6"/>
  <c r="AM494" i="6"/>
  <c r="AO494" i="6"/>
  <c r="Z235" i="6"/>
  <c r="AD495" i="6"/>
  <c r="AE495" i="6"/>
  <c r="AF495" i="6"/>
  <c r="AG495" i="6"/>
  <c r="AH495" i="6"/>
  <c r="AK495" i="6"/>
  <c r="AL495" i="6"/>
  <c r="AM495" i="6"/>
  <c r="AN495" i="6"/>
  <c r="AO495" i="6"/>
  <c r="AC496" i="6"/>
  <c r="AD496" i="6"/>
  <c r="AE496" i="6"/>
  <c r="AF496" i="6"/>
  <c r="AG496" i="6"/>
  <c r="AI496" i="6"/>
  <c r="AK496" i="6"/>
  <c r="AL496" i="6"/>
  <c r="Z264" i="6"/>
  <c r="Z266" i="6"/>
  <c r="AD497" i="6"/>
  <c r="AE497" i="6"/>
  <c r="AF497" i="6"/>
  <c r="AG497" i="6"/>
  <c r="AH497" i="6"/>
  <c r="AI497" i="6"/>
  <c r="AK497" i="6"/>
  <c r="AL497" i="6"/>
  <c r="AN497" i="6"/>
  <c r="AO497" i="6"/>
  <c r="AJ498" i="6"/>
  <c r="AO498" i="6"/>
  <c r="Z301" i="6"/>
  <c r="AC499" i="6"/>
  <c r="AD499" i="6"/>
  <c r="AE499" i="6"/>
  <c r="AF499" i="6"/>
  <c r="AI499" i="6"/>
  <c r="AK499" i="6"/>
  <c r="AL499" i="6"/>
  <c r="AN499" i="6"/>
  <c r="AO499" i="6"/>
  <c r="Z316" i="6"/>
  <c r="AE500" i="6"/>
  <c r="AF500" i="6"/>
  <c r="AG500" i="6"/>
  <c r="AK500" i="6"/>
  <c r="AL500" i="6"/>
  <c r="AB501" i="6"/>
  <c r="AC501" i="6"/>
  <c r="AD501" i="6"/>
  <c r="AE501" i="6"/>
  <c r="AF501" i="6"/>
  <c r="AI501" i="6"/>
  <c r="AJ501" i="6"/>
  <c r="AM501" i="6"/>
  <c r="AN501" i="6"/>
  <c r="AO501" i="6"/>
  <c r="Z351" i="6"/>
  <c r="AC502" i="6"/>
  <c r="AD502" i="6"/>
  <c r="AE502" i="6"/>
  <c r="AF502" i="6"/>
  <c r="AH502" i="6"/>
  <c r="AI502" i="6"/>
  <c r="AJ502" i="6"/>
  <c r="AK502" i="6"/>
  <c r="AL502" i="6"/>
  <c r="Z366" i="6"/>
  <c r="AD503" i="6"/>
  <c r="AE503" i="6"/>
  <c r="AM503" i="6"/>
  <c r="AN503" i="6"/>
  <c r="AO503" i="6"/>
  <c r="Z386" i="6"/>
  <c r="Z388" i="6"/>
  <c r="AC504" i="6"/>
  <c r="AD504" i="6"/>
  <c r="AE504" i="6"/>
  <c r="AJ504" i="6"/>
  <c r="AM504" i="6"/>
  <c r="AN504" i="6"/>
  <c r="AO504" i="6"/>
  <c r="N400" i="6"/>
  <c r="O400" i="6"/>
  <c r="N401" i="6"/>
  <c r="N402" i="6"/>
  <c r="AC505" i="6"/>
  <c r="AD505" i="6"/>
  <c r="AE505" i="6"/>
  <c r="AF505" i="6"/>
  <c r="AG505" i="6"/>
  <c r="AI505" i="6"/>
  <c r="AJ505" i="6"/>
  <c r="AK505" i="6"/>
  <c r="AL505" i="6"/>
  <c r="AN505" i="6"/>
  <c r="AO505" i="6"/>
  <c r="N411" i="6"/>
  <c r="AB506" i="6"/>
  <c r="AC506" i="6"/>
  <c r="AD506" i="6"/>
  <c r="AE506" i="6"/>
  <c r="AF506" i="6"/>
  <c r="AG506" i="6"/>
  <c r="AI506" i="6"/>
  <c r="AJ506" i="6"/>
  <c r="AK506" i="6"/>
  <c r="AL506" i="6"/>
  <c r="AN506" i="6"/>
  <c r="N422" i="6"/>
  <c r="O422" i="6"/>
  <c r="N423" i="6"/>
  <c r="N426" i="6"/>
  <c r="AD507" i="6"/>
  <c r="AE507" i="6"/>
  <c r="AM507" i="6"/>
  <c r="AN507" i="6"/>
  <c r="AO507" i="6"/>
  <c r="N444" i="6"/>
  <c r="N445" i="6"/>
  <c r="AB508" i="6"/>
  <c r="AC508" i="6"/>
  <c r="AD508" i="6"/>
  <c r="AE508" i="6"/>
  <c r="AF508" i="6"/>
  <c r="AI508" i="6"/>
  <c r="AK508" i="6"/>
  <c r="AL508" i="6"/>
  <c r="AN508" i="6"/>
  <c r="AO508" i="6"/>
  <c r="N458" i="6"/>
  <c r="AB509" i="6"/>
  <c r="AC509" i="6"/>
  <c r="AD509" i="6"/>
  <c r="AE509" i="6"/>
  <c r="AI509" i="6"/>
  <c r="AJ509" i="6"/>
  <c r="AM509" i="6"/>
  <c r="AN509" i="6"/>
  <c r="AO509" i="6"/>
  <c r="AB510" i="6"/>
  <c r="AC510" i="6"/>
  <c r="AD510" i="6"/>
  <c r="AE510" i="6"/>
  <c r="AF510" i="6"/>
  <c r="AG510" i="6"/>
  <c r="AH510" i="6"/>
  <c r="AI510" i="6"/>
  <c r="AJ510" i="6"/>
  <c r="AK510" i="6"/>
  <c r="AL510" i="6"/>
  <c r="AM510" i="6"/>
  <c r="AN510" i="6"/>
  <c r="AP511" i="6"/>
  <c r="Y10" i="6"/>
  <c r="N10" i="6"/>
  <c r="N11" i="6"/>
  <c r="N16" i="6"/>
  <c r="N25" i="6"/>
  <c r="N38" i="6"/>
  <c r="N39" i="6"/>
  <c r="N64" i="6"/>
  <c r="N65" i="6"/>
  <c r="N69" i="6"/>
  <c r="N82" i="6"/>
  <c r="N83" i="6"/>
  <c r="N96" i="6"/>
  <c r="N97" i="6"/>
  <c r="N109" i="6"/>
  <c r="N110" i="6"/>
  <c r="N114" i="6"/>
  <c r="N126" i="6"/>
  <c r="N127" i="6"/>
  <c r="N131" i="6"/>
  <c r="N138" i="6"/>
  <c r="N148" i="6"/>
  <c r="N149" i="6"/>
  <c r="N150" i="6"/>
  <c r="N157" i="6"/>
  <c r="N168" i="6"/>
  <c r="N169" i="6"/>
  <c r="N176" i="6"/>
  <c r="N185" i="6"/>
  <c r="N186" i="6"/>
  <c r="N190" i="6"/>
  <c r="N196" i="6"/>
  <c r="N210" i="6"/>
  <c r="N215" i="6"/>
  <c r="N235" i="6"/>
  <c r="N236" i="6"/>
  <c r="N244" i="6"/>
  <c r="N245" i="6"/>
  <c r="N251" i="6"/>
  <c r="N264" i="6"/>
  <c r="N265" i="6"/>
  <c r="N268" i="6"/>
  <c r="N279" i="6"/>
  <c r="N280" i="6"/>
  <c r="N285" i="6"/>
  <c r="N292" i="6"/>
  <c r="N301" i="6"/>
  <c r="N302" i="6"/>
  <c r="N303" i="6"/>
  <c r="N306" i="6"/>
  <c r="N316" i="6"/>
  <c r="N317" i="6"/>
  <c r="N318" i="6"/>
  <c r="N319" i="6"/>
  <c r="N326" i="6"/>
  <c r="N337" i="6"/>
  <c r="N338" i="6"/>
  <c r="N351" i="6"/>
  <c r="N352" i="6"/>
  <c r="N357" i="6"/>
  <c r="N366" i="6"/>
  <c r="N367" i="6"/>
  <c r="N370" i="6"/>
  <c r="N386" i="6"/>
  <c r="N389" i="6"/>
  <c r="N416" i="6"/>
  <c r="N448" i="6"/>
  <c r="N461" i="6"/>
  <c r="Z64" i="6"/>
  <c r="Z109" i="6"/>
  <c r="Z126" i="6"/>
  <c r="Z148" i="6"/>
  <c r="Z244" i="6"/>
  <c r="Z279" i="6"/>
  <c r="R511" i="6"/>
  <c r="Z380" i="6"/>
  <c r="B380" i="6"/>
  <c r="AA380" i="6"/>
  <c r="AL47" i="6"/>
  <c r="AM47" i="6"/>
  <c r="AL48" i="6"/>
  <c r="AM48" i="6"/>
  <c r="AL83" i="6"/>
  <c r="AL84" i="6"/>
  <c r="AL85" i="6"/>
  <c r="AL86" i="6"/>
  <c r="AL89" i="6"/>
  <c r="AL90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56" i="6"/>
  <c r="AL57" i="6"/>
  <c r="AL58" i="6"/>
  <c r="AL39" i="6"/>
  <c r="AL40" i="6"/>
  <c r="AL41" i="6"/>
  <c r="AL42" i="6"/>
  <c r="AL43" i="6"/>
  <c r="AL44" i="6"/>
  <c r="AL49" i="6"/>
  <c r="AM39" i="6"/>
  <c r="AM40" i="6"/>
  <c r="AL38" i="6"/>
  <c r="AM38" i="6"/>
  <c r="Z75" i="6"/>
  <c r="AA75" i="6"/>
  <c r="AM41" i="6"/>
  <c r="AM42" i="6"/>
  <c r="AM43" i="6"/>
  <c r="AM44" i="6"/>
  <c r="AM49" i="6"/>
  <c r="AE4" i="7"/>
  <c r="AY10" i="7"/>
  <c r="AY66" i="7"/>
  <c r="AY79" i="7"/>
  <c r="AY96" i="7"/>
  <c r="AY118" i="7"/>
  <c r="AY138" i="7"/>
  <c r="AY154" i="7"/>
  <c r="AY176" i="7"/>
  <c r="AY193" i="7"/>
  <c r="AY202" i="7"/>
  <c r="AY211" i="7"/>
  <c r="AY230" i="7"/>
  <c r="AY244" i="7"/>
  <c r="AY267" i="7"/>
  <c r="AY281" i="7"/>
  <c r="AY302" i="7"/>
  <c r="AY316" i="7"/>
  <c r="AY331" i="7"/>
  <c r="AY351" i="7"/>
  <c r="AY365" i="7"/>
  <c r="AY376" i="7"/>
  <c r="AY387" i="7"/>
  <c r="AY409" i="7"/>
  <c r="AY432" i="7"/>
  <c r="AY26" i="7"/>
  <c r="AY34" i="7"/>
  <c r="AY52" i="7"/>
  <c r="AE5" i="7"/>
  <c r="AE6" i="7"/>
  <c r="AT331" i="7"/>
  <c r="AV331" i="7"/>
  <c r="B311" i="7"/>
  <c r="B276" i="7"/>
  <c r="B188" i="7"/>
  <c r="AQ188" i="7"/>
  <c r="B171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V171" i="7"/>
  <c r="B170" i="7"/>
  <c r="W171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M171" i="7"/>
  <c r="B169" i="7"/>
  <c r="N171" i="7"/>
  <c r="M168" i="7"/>
  <c r="B168" i="7"/>
  <c r="N168" i="7"/>
  <c r="M159" i="7"/>
  <c r="B159" i="7"/>
  <c r="N159" i="7"/>
  <c r="Y171" i="7"/>
  <c r="V168" i="7"/>
  <c r="W168" i="7"/>
  <c r="V169" i="7"/>
  <c r="W169" i="7"/>
  <c r="V170" i="7"/>
  <c r="W170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V149" i="7"/>
  <c r="B149" i="7"/>
  <c r="W149" i="7"/>
  <c r="V167" i="7"/>
  <c r="B167" i="7"/>
  <c r="W167" i="7"/>
  <c r="AO34" i="7"/>
  <c r="U34" i="7"/>
  <c r="U26" i="7"/>
  <c r="U10" i="7"/>
  <c r="AO10" i="7"/>
  <c r="AO96" i="7"/>
  <c r="AP96" i="7"/>
  <c r="AQ96" i="7"/>
  <c r="AL120" i="6"/>
  <c r="AM120" i="6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P91" i="7"/>
  <c r="B91" i="7"/>
  <c r="AQ91" i="7"/>
  <c r="AP79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M91" i="7"/>
  <c r="N91" i="7"/>
  <c r="AS91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V91" i="7"/>
  <c r="W91" i="7"/>
  <c r="Y91" i="7"/>
  <c r="AC10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M22" i="7"/>
  <c r="U11" i="7"/>
  <c r="U12" i="7"/>
  <c r="U13" i="7"/>
  <c r="U14" i="7"/>
  <c r="U15" i="7"/>
  <c r="U16" i="7"/>
  <c r="U17" i="7"/>
  <c r="U18" i="7"/>
  <c r="U19" i="7"/>
  <c r="U20" i="7"/>
  <c r="U21" i="7"/>
  <c r="U22" i="7"/>
  <c r="V22" i="7"/>
  <c r="AE10" i="7"/>
  <c r="AF10" i="7"/>
  <c r="B22" i="7"/>
  <c r="N22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P22" i="7"/>
  <c r="AQ22" i="7"/>
  <c r="AS22" i="7"/>
  <c r="W22" i="7"/>
  <c r="Y22" i="7"/>
  <c r="AX10" i="7"/>
  <c r="AO433" i="7"/>
  <c r="AP433" i="7"/>
  <c r="B433" i="7"/>
  <c r="AQ433" i="7"/>
  <c r="AO434" i="7"/>
  <c r="AP434" i="7"/>
  <c r="B434" i="7"/>
  <c r="AQ434" i="7"/>
  <c r="AO435" i="7"/>
  <c r="AP435" i="7"/>
  <c r="B435" i="7"/>
  <c r="AQ435" i="7"/>
  <c r="AO422" i="7"/>
  <c r="AP422" i="7"/>
  <c r="B422" i="7"/>
  <c r="AQ422" i="7"/>
  <c r="AO423" i="7"/>
  <c r="AP423" i="7"/>
  <c r="B423" i="7"/>
  <c r="AQ423" i="7"/>
  <c r="AO424" i="7"/>
  <c r="AP424" i="7"/>
  <c r="B424" i="7"/>
  <c r="AQ424" i="7"/>
  <c r="AO425" i="7"/>
  <c r="AP425" i="7"/>
  <c r="B425" i="7"/>
  <c r="AQ425" i="7"/>
  <c r="AO426" i="7"/>
  <c r="AP426" i="7"/>
  <c r="B426" i="7"/>
  <c r="AQ426" i="7"/>
  <c r="AO410" i="7"/>
  <c r="AP410" i="7"/>
  <c r="B410" i="7"/>
  <c r="AQ410" i="7"/>
  <c r="AO411" i="7"/>
  <c r="AP411" i="7"/>
  <c r="B411" i="7"/>
  <c r="AQ411" i="7"/>
  <c r="AO412" i="7"/>
  <c r="AP412" i="7"/>
  <c r="B412" i="7"/>
  <c r="AQ412" i="7"/>
  <c r="AO413" i="7"/>
  <c r="AP413" i="7"/>
  <c r="B413" i="7"/>
  <c r="AQ413" i="7"/>
  <c r="AO414" i="7"/>
  <c r="AP414" i="7"/>
  <c r="B414" i="7"/>
  <c r="AQ414" i="7"/>
  <c r="AO415" i="7"/>
  <c r="AP415" i="7"/>
  <c r="B415" i="7"/>
  <c r="AQ415" i="7"/>
  <c r="AO388" i="7"/>
  <c r="AP388" i="7"/>
  <c r="B388" i="7"/>
  <c r="AQ388" i="7"/>
  <c r="AO389" i="7"/>
  <c r="AP389" i="7"/>
  <c r="B389" i="7"/>
  <c r="AQ389" i="7"/>
  <c r="AO390" i="7"/>
  <c r="AP390" i="7"/>
  <c r="B390" i="7"/>
  <c r="AQ390" i="7"/>
  <c r="AO391" i="7"/>
  <c r="AP391" i="7"/>
  <c r="B391" i="7"/>
  <c r="AQ391" i="7"/>
  <c r="AO392" i="7"/>
  <c r="AP392" i="7"/>
  <c r="B392" i="7"/>
  <c r="AQ392" i="7"/>
  <c r="AO393" i="7"/>
  <c r="AP393" i="7"/>
  <c r="B393" i="7"/>
  <c r="AQ393" i="7"/>
  <c r="AO394" i="7"/>
  <c r="AP394" i="7"/>
  <c r="B394" i="7"/>
  <c r="AQ394" i="7"/>
  <c r="AO395" i="7"/>
  <c r="AP395" i="7"/>
  <c r="B395" i="7"/>
  <c r="AQ395" i="7"/>
  <c r="AO396" i="7"/>
  <c r="AP396" i="7"/>
  <c r="B396" i="7"/>
  <c r="AQ396" i="7"/>
  <c r="AO397" i="7"/>
  <c r="AP397" i="7"/>
  <c r="B397" i="7"/>
  <c r="AQ397" i="7"/>
  <c r="AO398" i="7"/>
  <c r="AP398" i="7"/>
  <c r="B398" i="7"/>
  <c r="AQ398" i="7"/>
  <c r="AO399" i="7"/>
  <c r="AP399" i="7"/>
  <c r="B399" i="7"/>
  <c r="AQ399" i="7"/>
  <c r="AO400" i="7"/>
  <c r="AP400" i="7"/>
  <c r="B400" i="7"/>
  <c r="AQ400" i="7"/>
  <c r="AO401" i="7"/>
  <c r="AP401" i="7"/>
  <c r="B401" i="7"/>
  <c r="AQ401" i="7"/>
  <c r="AO402" i="7"/>
  <c r="AP402" i="7"/>
  <c r="B402" i="7"/>
  <c r="AQ402" i="7"/>
  <c r="AO403" i="7"/>
  <c r="AP403" i="7"/>
  <c r="B403" i="7"/>
  <c r="AQ403" i="7"/>
  <c r="AO377" i="7"/>
  <c r="AP377" i="7"/>
  <c r="B377" i="7"/>
  <c r="AQ377" i="7"/>
  <c r="AO378" i="7"/>
  <c r="AP378" i="7"/>
  <c r="B378" i="7"/>
  <c r="AQ378" i="7"/>
  <c r="AO379" i="7"/>
  <c r="AP379" i="7"/>
  <c r="B379" i="7"/>
  <c r="AQ379" i="7"/>
  <c r="AO380" i="7"/>
  <c r="AP380" i="7"/>
  <c r="B380" i="7"/>
  <c r="AQ380" i="7"/>
  <c r="AO381" i="7"/>
  <c r="AP381" i="7"/>
  <c r="B416" i="6"/>
  <c r="B381" i="7"/>
  <c r="AQ381" i="7"/>
  <c r="AO366" i="7"/>
  <c r="AP366" i="7"/>
  <c r="B366" i="7"/>
  <c r="AQ366" i="7"/>
  <c r="AO367" i="7"/>
  <c r="AP367" i="7"/>
  <c r="B367" i="7"/>
  <c r="AQ367" i="7"/>
  <c r="AO368" i="7"/>
  <c r="AP368" i="7"/>
  <c r="B368" i="7"/>
  <c r="AQ368" i="7"/>
  <c r="AO369" i="7"/>
  <c r="AP369" i="7"/>
  <c r="B369" i="7"/>
  <c r="AQ369" i="7"/>
  <c r="AO370" i="7"/>
  <c r="AP370" i="7"/>
  <c r="B370" i="7"/>
  <c r="AQ370" i="7"/>
  <c r="AO352" i="7"/>
  <c r="AP352" i="7"/>
  <c r="B352" i="7"/>
  <c r="AQ352" i="7"/>
  <c r="AO353" i="7"/>
  <c r="AP353" i="7"/>
  <c r="B353" i="7"/>
  <c r="AQ353" i="7"/>
  <c r="AO354" i="7"/>
  <c r="AP354" i="7"/>
  <c r="B354" i="7"/>
  <c r="AQ354" i="7"/>
  <c r="AO355" i="7"/>
  <c r="AP355" i="7"/>
  <c r="B355" i="7"/>
  <c r="AQ355" i="7"/>
  <c r="AO356" i="7"/>
  <c r="AP356" i="7"/>
  <c r="B356" i="7"/>
  <c r="AQ356" i="7"/>
  <c r="AO357" i="7"/>
  <c r="AP357" i="7"/>
  <c r="B357" i="7"/>
  <c r="AQ357" i="7"/>
  <c r="AO358" i="7"/>
  <c r="AP358" i="7"/>
  <c r="B358" i="7"/>
  <c r="AQ358" i="7"/>
  <c r="AO359" i="7"/>
  <c r="AP359" i="7"/>
  <c r="B359" i="7"/>
  <c r="AQ359" i="7"/>
  <c r="AO332" i="7"/>
  <c r="AP332" i="7"/>
  <c r="B332" i="7"/>
  <c r="AQ332" i="7"/>
  <c r="AO333" i="7"/>
  <c r="AP333" i="7"/>
  <c r="B333" i="7"/>
  <c r="AQ333" i="7"/>
  <c r="AO334" i="7"/>
  <c r="AP334" i="7"/>
  <c r="B334" i="7"/>
  <c r="AQ334" i="7"/>
  <c r="AO335" i="7"/>
  <c r="AP335" i="7"/>
  <c r="B335" i="7"/>
  <c r="AQ335" i="7"/>
  <c r="AO336" i="7"/>
  <c r="AP336" i="7"/>
  <c r="B336" i="7"/>
  <c r="AQ336" i="7"/>
  <c r="AO337" i="7"/>
  <c r="AP337" i="7"/>
  <c r="B337" i="7"/>
  <c r="AQ337" i="7"/>
  <c r="AO338" i="7"/>
  <c r="AP338" i="7"/>
  <c r="B338" i="7"/>
  <c r="AQ338" i="7"/>
  <c r="AO339" i="7"/>
  <c r="AP339" i="7"/>
  <c r="B339" i="7"/>
  <c r="AQ339" i="7"/>
  <c r="AO340" i="7"/>
  <c r="AP340" i="7"/>
  <c r="B340" i="7"/>
  <c r="AQ340" i="7"/>
  <c r="AO341" i="7"/>
  <c r="AP341" i="7"/>
  <c r="B341" i="7"/>
  <c r="AQ341" i="7"/>
  <c r="AO342" i="7"/>
  <c r="AP342" i="7"/>
  <c r="B342" i="7"/>
  <c r="AQ342" i="7"/>
  <c r="AO343" i="7"/>
  <c r="AP343" i="7"/>
  <c r="B343" i="7"/>
  <c r="AQ343" i="7"/>
  <c r="AO344" i="7"/>
  <c r="AP344" i="7"/>
  <c r="B344" i="7"/>
  <c r="AQ344" i="7"/>
  <c r="AO345" i="7"/>
  <c r="AP345" i="7"/>
  <c r="B345" i="7"/>
  <c r="AQ345" i="7"/>
  <c r="AO317" i="7"/>
  <c r="AP317" i="7"/>
  <c r="B317" i="7"/>
  <c r="AQ317" i="7"/>
  <c r="AO318" i="7"/>
  <c r="AP318" i="7"/>
  <c r="B318" i="7"/>
  <c r="AQ318" i="7"/>
  <c r="AO319" i="7"/>
  <c r="AP319" i="7"/>
  <c r="B319" i="7"/>
  <c r="AQ319" i="7"/>
  <c r="AO320" i="7"/>
  <c r="AP320" i="7"/>
  <c r="B320" i="7"/>
  <c r="AQ320" i="7"/>
  <c r="AO321" i="7"/>
  <c r="AP321" i="7"/>
  <c r="B321" i="7"/>
  <c r="AQ321" i="7"/>
  <c r="AO322" i="7"/>
  <c r="AP322" i="7"/>
  <c r="B322" i="7"/>
  <c r="AQ322" i="7"/>
  <c r="AO323" i="7"/>
  <c r="AP323" i="7"/>
  <c r="B323" i="7"/>
  <c r="AQ323" i="7"/>
  <c r="AO324" i="7"/>
  <c r="AP324" i="7"/>
  <c r="B359" i="6"/>
  <c r="B324" i="7"/>
  <c r="AQ324" i="7"/>
  <c r="AO325" i="7"/>
  <c r="AP325" i="7"/>
  <c r="B325" i="7"/>
  <c r="AQ325" i="7"/>
  <c r="AO303" i="7"/>
  <c r="AP303" i="7"/>
  <c r="B303" i="7"/>
  <c r="AQ303" i="7"/>
  <c r="AO304" i="7"/>
  <c r="AP304" i="7"/>
  <c r="B304" i="7"/>
  <c r="AQ304" i="7"/>
  <c r="AO305" i="7"/>
  <c r="AP305" i="7"/>
  <c r="B305" i="7"/>
  <c r="AQ305" i="7"/>
  <c r="AO306" i="7"/>
  <c r="AP306" i="7"/>
  <c r="B306" i="7"/>
  <c r="AQ306" i="7"/>
  <c r="AO307" i="7"/>
  <c r="AP307" i="7"/>
  <c r="B342" i="6"/>
  <c r="B307" i="7"/>
  <c r="AQ307" i="7"/>
  <c r="AO308" i="7"/>
  <c r="AP308" i="7"/>
  <c r="B308" i="7"/>
  <c r="AQ308" i="7"/>
  <c r="AO309" i="7"/>
  <c r="AP309" i="7"/>
  <c r="B309" i="7"/>
  <c r="AQ309" i="7"/>
  <c r="AO310" i="7"/>
  <c r="AP310" i="7"/>
  <c r="B310" i="7"/>
  <c r="AQ310" i="7"/>
  <c r="AO282" i="7"/>
  <c r="AP282" i="7"/>
  <c r="B282" i="7"/>
  <c r="AQ282" i="7"/>
  <c r="AO283" i="7"/>
  <c r="AP283" i="7"/>
  <c r="B283" i="7"/>
  <c r="AQ283" i="7"/>
  <c r="AO284" i="7"/>
  <c r="AP284" i="7"/>
  <c r="B284" i="7"/>
  <c r="AQ284" i="7"/>
  <c r="AO285" i="7"/>
  <c r="AP285" i="7"/>
  <c r="B285" i="7"/>
  <c r="AQ285" i="7"/>
  <c r="AO286" i="7"/>
  <c r="AP286" i="7"/>
  <c r="B286" i="7"/>
  <c r="AQ286" i="7"/>
  <c r="AO287" i="7"/>
  <c r="AP287" i="7"/>
  <c r="B287" i="7"/>
  <c r="AQ287" i="7"/>
  <c r="AO288" i="7"/>
  <c r="AP288" i="7"/>
  <c r="B288" i="7"/>
  <c r="AQ288" i="7"/>
  <c r="AO289" i="7"/>
  <c r="AP289" i="7"/>
  <c r="B289" i="7"/>
  <c r="AQ289" i="7"/>
  <c r="AO290" i="7"/>
  <c r="AP290" i="7"/>
  <c r="B290" i="7"/>
  <c r="AQ290" i="7"/>
  <c r="AO291" i="7"/>
  <c r="AP291" i="7"/>
  <c r="B291" i="7"/>
  <c r="AQ291" i="7"/>
  <c r="AO292" i="7"/>
  <c r="AP292" i="7"/>
  <c r="B292" i="7"/>
  <c r="AQ292" i="7"/>
  <c r="AO293" i="7"/>
  <c r="AP293" i="7"/>
  <c r="B293" i="7"/>
  <c r="AQ293" i="7"/>
  <c r="AO294" i="7"/>
  <c r="AP294" i="7"/>
  <c r="B294" i="7"/>
  <c r="AQ294" i="7"/>
  <c r="AO295" i="7"/>
  <c r="AP295" i="7"/>
  <c r="B295" i="7"/>
  <c r="AQ295" i="7"/>
  <c r="AO296" i="7"/>
  <c r="AP296" i="7"/>
  <c r="B296" i="7"/>
  <c r="AQ296" i="7"/>
  <c r="AO268" i="7"/>
  <c r="AP268" i="7"/>
  <c r="B268" i="7"/>
  <c r="AQ268" i="7"/>
  <c r="AO269" i="7"/>
  <c r="AP269" i="7"/>
  <c r="B269" i="7"/>
  <c r="AQ269" i="7"/>
  <c r="AO270" i="7"/>
  <c r="AP270" i="7"/>
  <c r="B270" i="7"/>
  <c r="AQ270" i="7"/>
  <c r="AO271" i="7"/>
  <c r="AP271" i="7"/>
  <c r="B271" i="7"/>
  <c r="AQ271" i="7"/>
  <c r="AO272" i="7"/>
  <c r="AP272" i="7"/>
  <c r="B272" i="7"/>
  <c r="AQ272" i="7"/>
  <c r="AO273" i="7"/>
  <c r="AP273" i="7"/>
  <c r="B273" i="7"/>
  <c r="AQ273" i="7"/>
  <c r="AO274" i="7"/>
  <c r="AP274" i="7"/>
  <c r="B274" i="7"/>
  <c r="AQ274" i="7"/>
  <c r="AO275" i="7"/>
  <c r="AP275" i="7"/>
  <c r="B275" i="7"/>
  <c r="AQ275" i="7"/>
  <c r="AO245" i="7"/>
  <c r="AP245" i="7"/>
  <c r="B245" i="7"/>
  <c r="AQ245" i="7"/>
  <c r="AO246" i="7"/>
  <c r="AP246" i="7"/>
  <c r="B246" i="7"/>
  <c r="AQ246" i="7"/>
  <c r="AO247" i="7"/>
  <c r="AP247" i="7"/>
  <c r="B247" i="7"/>
  <c r="AQ247" i="7"/>
  <c r="AO248" i="7"/>
  <c r="AP248" i="7"/>
  <c r="B248" i="7"/>
  <c r="AQ248" i="7"/>
  <c r="AO249" i="7"/>
  <c r="AP249" i="7"/>
  <c r="B249" i="7"/>
  <c r="AQ249" i="7"/>
  <c r="AO250" i="7"/>
  <c r="AP250" i="7"/>
  <c r="B250" i="7"/>
  <c r="AQ250" i="7"/>
  <c r="AO251" i="7"/>
  <c r="AP251" i="7"/>
  <c r="B251" i="7"/>
  <c r="AQ251" i="7"/>
  <c r="AO252" i="7"/>
  <c r="AP252" i="7"/>
  <c r="B252" i="7"/>
  <c r="AQ252" i="7"/>
  <c r="AO253" i="7"/>
  <c r="AP253" i="7"/>
  <c r="B253" i="7"/>
  <c r="AQ253" i="7"/>
  <c r="AO254" i="7"/>
  <c r="AP254" i="7"/>
  <c r="B254" i="7"/>
  <c r="AQ254" i="7"/>
  <c r="AO255" i="7"/>
  <c r="AP255" i="7"/>
  <c r="B255" i="7"/>
  <c r="AQ255" i="7"/>
  <c r="AO256" i="7"/>
  <c r="AP256" i="7"/>
  <c r="B256" i="7"/>
  <c r="AQ256" i="7"/>
  <c r="AO257" i="7"/>
  <c r="AP257" i="7"/>
  <c r="B257" i="7"/>
  <c r="AQ257" i="7"/>
  <c r="AO258" i="7"/>
  <c r="AP258" i="7"/>
  <c r="B258" i="7"/>
  <c r="AQ258" i="7"/>
  <c r="AO259" i="7"/>
  <c r="AP259" i="7"/>
  <c r="B259" i="7"/>
  <c r="AQ259" i="7"/>
  <c r="AO260" i="7"/>
  <c r="AP260" i="7"/>
  <c r="B260" i="7"/>
  <c r="AQ260" i="7"/>
  <c r="AO231" i="7"/>
  <c r="AP231" i="7"/>
  <c r="B231" i="7"/>
  <c r="AQ231" i="7"/>
  <c r="AO232" i="7"/>
  <c r="AP232" i="7"/>
  <c r="B232" i="7"/>
  <c r="AQ232" i="7"/>
  <c r="AO233" i="7"/>
  <c r="AP233" i="7"/>
  <c r="B233" i="7"/>
  <c r="AQ233" i="7"/>
  <c r="AO234" i="7"/>
  <c r="AP234" i="7"/>
  <c r="B234" i="7"/>
  <c r="AQ234" i="7"/>
  <c r="AO235" i="7"/>
  <c r="AP235" i="7"/>
  <c r="B235" i="7"/>
  <c r="AQ235" i="7"/>
  <c r="AO236" i="7"/>
  <c r="AP236" i="7"/>
  <c r="B236" i="7"/>
  <c r="AQ236" i="7"/>
  <c r="AO237" i="7"/>
  <c r="AP237" i="7"/>
  <c r="B237" i="7"/>
  <c r="AQ237" i="7"/>
  <c r="AO238" i="7"/>
  <c r="AP238" i="7"/>
  <c r="B238" i="7"/>
  <c r="AQ238" i="7"/>
  <c r="AO212" i="7"/>
  <c r="AP212" i="7"/>
  <c r="B212" i="7"/>
  <c r="AQ212" i="7"/>
  <c r="AO213" i="7"/>
  <c r="AP213" i="7"/>
  <c r="B213" i="7"/>
  <c r="AQ213" i="7"/>
  <c r="AO214" i="7"/>
  <c r="AP214" i="7"/>
  <c r="B214" i="7"/>
  <c r="AQ214" i="7"/>
  <c r="AO215" i="7"/>
  <c r="AP215" i="7"/>
  <c r="B215" i="7"/>
  <c r="AQ215" i="7"/>
  <c r="AO216" i="7"/>
  <c r="AP216" i="7"/>
  <c r="B216" i="7"/>
  <c r="AQ216" i="7"/>
  <c r="AO217" i="7"/>
  <c r="AP217" i="7"/>
  <c r="B217" i="7"/>
  <c r="AQ217" i="7"/>
  <c r="AO218" i="7"/>
  <c r="AP218" i="7"/>
  <c r="B218" i="7"/>
  <c r="AQ218" i="7"/>
  <c r="AO219" i="7"/>
  <c r="AP219" i="7"/>
  <c r="B219" i="7"/>
  <c r="AQ219" i="7"/>
  <c r="AO220" i="7"/>
  <c r="AP220" i="7"/>
  <c r="B220" i="7"/>
  <c r="AQ220" i="7"/>
  <c r="AO221" i="7"/>
  <c r="AP221" i="7"/>
  <c r="B221" i="7"/>
  <c r="AQ221" i="7"/>
  <c r="AO222" i="7"/>
  <c r="AP222" i="7"/>
  <c r="B222" i="7"/>
  <c r="AQ222" i="7"/>
  <c r="AO223" i="7"/>
  <c r="AP223" i="7"/>
  <c r="B223" i="7"/>
  <c r="AQ223" i="7"/>
  <c r="AO224" i="7"/>
  <c r="AP224" i="7"/>
  <c r="B224" i="7"/>
  <c r="AQ224" i="7"/>
  <c r="AO203" i="7"/>
  <c r="AP203" i="7"/>
  <c r="B203" i="7"/>
  <c r="AQ203" i="7"/>
  <c r="AO204" i="7"/>
  <c r="AP204" i="7"/>
  <c r="B204" i="7"/>
  <c r="AQ204" i="7"/>
  <c r="AO205" i="7"/>
  <c r="AP205" i="7"/>
  <c r="B205" i="7"/>
  <c r="AQ205" i="7"/>
  <c r="AO194" i="7"/>
  <c r="AP194" i="7"/>
  <c r="B194" i="7"/>
  <c r="AQ194" i="7"/>
  <c r="AO195" i="7"/>
  <c r="AP195" i="7"/>
  <c r="B195" i="7"/>
  <c r="AQ195" i="7"/>
  <c r="AO196" i="7"/>
  <c r="AP196" i="7"/>
  <c r="B196" i="7"/>
  <c r="AQ196" i="7"/>
  <c r="AO177" i="7"/>
  <c r="AP177" i="7"/>
  <c r="B177" i="7"/>
  <c r="AQ177" i="7"/>
  <c r="AO178" i="7"/>
  <c r="AP178" i="7"/>
  <c r="B178" i="7"/>
  <c r="AQ178" i="7"/>
  <c r="AO179" i="7"/>
  <c r="AP179" i="7"/>
  <c r="B179" i="7"/>
  <c r="AQ179" i="7"/>
  <c r="AO180" i="7"/>
  <c r="AP180" i="7"/>
  <c r="B180" i="7"/>
  <c r="AQ180" i="7"/>
  <c r="AO181" i="7"/>
  <c r="AP181" i="7"/>
  <c r="B181" i="7"/>
  <c r="AQ181" i="7"/>
  <c r="AO182" i="7"/>
  <c r="AP182" i="7"/>
  <c r="B182" i="7"/>
  <c r="AQ182" i="7"/>
  <c r="AO183" i="7"/>
  <c r="AP183" i="7"/>
  <c r="B183" i="7"/>
  <c r="AQ183" i="7"/>
  <c r="AO184" i="7"/>
  <c r="AP184" i="7"/>
  <c r="B184" i="7"/>
  <c r="AQ184" i="7"/>
  <c r="AO185" i="7"/>
  <c r="AP185" i="7"/>
  <c r="B185" i="7"/>
  <c r="AQ185" i="7"/>
  <c r="AO186" i="7"/>
  <c r="AP186" i="7"/>
  <c r="B186" i="7"/>
  <c r="AQ186" i="7"/>
  <c r="AO187" i="7"/>
  <c r="AP187" i="7"/>
  <c r="B187" i="7"/>
  <c r="AQ187" i="7"/>
  <c r="AO155" i="7"/>
  <c r="AP155" i="7"/>
  <c r="B155" i="7"/>
  <c r="AQ155" i="7"/>
  <c r="AO156" i="7"/>
  <c r="AP156" i="7"/>
  <c r="B156" i="7"/>
  <c r="AQ156" i="7"/>
  <c r="AO157" i="7"/>
  <c r="AP157" i="7"/>
  <c r="B157" i="7"/>
  <c r="AQ157" i="7"/>
  <c r="AO158" i="7"/>
  <c r="AP158" i="7"/>
  <c r="B158" i="7"/>
  <c r="AQ158" i="7"/>
  <c r="AO159" i="7"/>
  <c r="AP159" i="7"/>
  <c r="AQ159" i="7"/>
  <c r="AO160" i="7"/>
  <c r="AP160" i="7"/>
  <c r="B160" i="7"/>
  <c r="AQ160" i="7"/>
  <c r="AO161" i="7"/>
  <c r="AP161" i="7"/>
  <c r="B161" i="7"/>
  <c r="AQ161" i="7"/>
  <c r="AO162" i="7"/>
  <c r="AP162" i="7"/>
  <c r="B162" i="7"/>
  <c r="AQ162" i="7"/>
  <c r="AO163" i="7"/>
  <c r="AP163" i="7"/>
  <c r="B163" i="7"/>
  <c r="AQ163" i="7"/>
  <c r="AO164" i="7"/>
  <c r="AP164" i="7"/>
  <c r="B164" i="7"/>
  <c r="AQ164" i="7"/>
  <c r="AO165" i="7"/>
  <c r="AP165" i="7"/>
  <c r="B165" i="7"/>
  <c r="AQ165" i="7"/>
  <c r="AO166" i="7"/>
  <c r="AP166" i="7"/>
  <c r="B166" i="7"/>
  <c r="AQ166" i="7"/>
  <c r="AO167" i="7"/>
  <c r="AP167" i="7"/>
  <c r="AQ167" i="7"/>
  <c r="AO168" i="7"/>
  <c r="AP168" i="7"/>
  <c r="AQ168" i="7"/>
  <c r="AO169" i="7"/>
  <c r="AP169" i="7"/>
  <c r="AQ169" i="7"/>
  <c r="AO170" i="7"/>
  <c r="AP170" i="7"/>
  <c r="AQ170" i="7"/>
  <c r="AO148" i="7"/>
  <c r="AP148" i="7"/>
  <c r="B148" i="7"/>
  <c r="AQ148" i="7"/>
  <c r="AO139" i="7"/>
  <c r="AP139" i="7"/>
  <c r="B139" i="7"/>
  <c r="AQ139" i="7"/>
  <c r="AO140" i="7"/>
  <c r="AP140" i="7"/>
  <c r="B140" i="7"/>
  <c r="AQ140" i="7"/>
  <c r="AO141" i="7"/>
  <c r="AP141" i="7"/>
  <c r="B141" i="7"/>
  <c r="AQ141" i="7"/>
  <c r="AO142" i="7"/>
  <c r="AP142" i="7"/>
  <c r="B142" i="7"/>
  <c r="AQ142" i="7"/>
  <c r="AO143" i="7"/>
  <c r="AP143" i="7"/>
  <c r="B143" i="7"/>
  <c r="AQ143" i="7"/>
  <c r="AO144" i="7"/>
  <c r="AP144" i="7"/>
  <c r="B144" i="7"/>
  <c r="AQ144" i="7"/>
  <c r="AO145" i="7"/>
  <c r="AP145" i="7"/>
  <c r="B145" i="7"/>
  <c r="AQ145" i="7"/>
  <c r="AO146" i="7"/>
  <c r="AP146" i="7"/>
  <c r="B146" i="7"/>
  <c r="AQ146" i="7"/>
  <c r="AO147" i="7"/>
  <c r="AP147" i="7"/>
  <c r="B147" i="7"/>
  <c r="AQ147" i="7"/>
  <c r="AO119" i="7"/>
  <c r="AP119" i="7"/>
  <c r="B119" i="7"/>
  <c r="AQ119" i="7"/>
  <c r="AO120" i="7"/>
  <c r="AP120" i="7"/>
  <c r="B120" i="7"/>
  <c r="AQ120" i="7"/>
  <c r="AO121" i="7"/>
  <c r="AP121" i="7"/>
  <c r="B121" i="7"/>
  <c r="AQ121" i="7"/>
  <c r="AO122" i="7"/>
  <c r="AP122" i="7"/>
  <c r="B122" i="7"/>
  <c r="AQ122" i="7"/>
  <c r="AO123" i="7"/>
  <c r="AP123" i="7"/>
  <c r="B123" i="7"/>
  <c r="AQ123" i="7"/>
  <c r="AO124" i="7"/>
  <c r="AP124" i="7"/>
  <c r="B124" i="7"/>
  <c r="AQ124" i="7"/>
  <c r="AO125" i="7"/>
  <c r="AP125" i="7"/>
  <c r="B125" i="7"/>
  <c r="AQ125" i="7"/>
  <c r="AO126" i="7"/>
  <c r="AP126" i="7"/>
  <c r="B156" i="6"/>
  <c r="B126" i="7"/>
  <c r="AQ126" i="7"/>
  <c r="AO127" i="7"/>
  <c r="AP127" i="7"/>
  <c r="B127" i="7"/>
  <c r="AQ127" i="7"/>
  <c r="AO128" i="7"/>
  <c r="AP128" i="7"/>
  <c r="B128" i="7"/>
  <c r="AQ128" i="7"/>
  <c r="AO129" i="7"/>
  <c r="AP129" i="7"/>
  <c r="B129" i="7"/>
  <c r="AQ129" i="7"/>
  <c r="AO130" i="7"/>
  <c r="AP130" i="7"/>
  <c r="B130" i="7"/>
  <c r="AQ130" i="7"/>
  <c r="AO131" i="7"/>
  <c r="AP131" i="7"/>
  <c r="B131" i="7"/>
  <c r="AQ131" i="7"/>
  <c r="AO132" i="7"/>
  <c r="AP132" i="7"/>
  <c r="B132" i="7"/>
  <c r="AQ132" i="7"/>
  <c r="AO97" i="7"/>
  <c r="AP97" i="7"/>
  <c r="B97" i="7"/>
  <c r="AQ97" i="7"/>
  <c r="AO98" i="7"/>
  <c r="AP98" i="7"/>
  <c r="B98" i="7"/>
  <c r="AQ98" i="7"/>
  <c r="AO99" i="7"/>
  <c r="AP99" i="7"/>
  <c r="B99" i="7"/>
  <c r="AQ99" i="7"/>
  <c r="AO100" i="7"/>
  <c r="AP100" i="7"/>
  <c r="B100" i="7"/>
  <c r="AQ100" i="7"/>
  <c r="AO101" i="7"/>
  <c r="AP101" i="7"/>
  <c r="B101" i="7"/>
  <c r="AQ101" i="7"/>
  <c r="AO102" i="7"/>
  <c r="AP102" i="7"/>
  <c r="B102" i="7"/>
  <c r="AQ102" i="7"/>
  <c r="AO103" i="7"/>
  <c r="AP103" i="7"/>
  <c r="B103" i="7"/>
  <c r="AQ103" i="7"/>
  <c r="AO104" i="7"/>
  <c r="AP104" i="7"/>
  <c r="B104" i="7"/>
  <c r="AQ104" i="7"/>
  <c r="AO105" i="7"/>
  <c r="AP105" i="7"/>
  <c r="B105" i="7"/>
  <c r="AQ105" i="7"/>
  <c r="AO106" i="7"/>
  <c r="AP106" i="7"/>
  <c r="B106" i="7"/>
  <c r="AQ106" i="7"/>
  <c r="AO107" i="7"/>
  <c r="AP107" i="7"/>
  <c r="B107" i="7"/>
  <c r="AQ107" i="7"/>
  <c r="AO108" i="7"/>
  <c r="AP108" i="7"/>
  <c r="B108" i="7"/>
  <c r="AQ108" i="7"/>
  <c r="AO109" i="7"/>
  <c r="AP109" i="7"/>
  <c r="B109" i="7"/>
  <c r="AQ109" i="7"/>
  <c r="AO110" i="7"/>
  <c r="AP110" i="7"/>
  <c r="B140" i="6"/>
  <c r="B110" i="7"/>
  <c r="AQ110" i="7"/>
  <c r="AO111" i="7"/>
  <c r="AP111" i="7"/>
  <c r="B111" i="7"/>
  <c r="AQ111" i="7"/>
  <c r="AO112" i="7"/>
  <c r="AP112" i="7"/>
  <c r="B112" i="7"/>
  <c r="AQ112" i="7"/>
  <c r="AP80" i="7"/>
  <c r="B80" i="7"/>
  <c r="AQ80" i="7"/>
  <c r="AP81" i="7"/>
  <c r="B81" i="7"/>
  <c r="AQ81" i="7"/>
  <c r="AP82" i="7"/>
  <c r="B82" i="7"/>
  <c r="AQ82" i="7"/>
  <c r="AP83" i="7"/>
  <c r="B83" i="7"/>
  <c r="AQ83" i="7"/>
  <c r="AP84" i="7"/>
  <c r="B84" i="7"/>
  <c r="AQ84" i="7"/>
  <c r="AP85" i="7"/>
  <c r="B85" i="7"/>
  <c r="AQ85" i="7"/>
  <c r="AP86" i="7"/>
  <c r="B86" i="7"/>
  <c r="AQ86" i="7"/>
  <c r="AP87" i="7"/>
  <c r="B87" i="7"/>
  <c r="AQ87" i="7"/>
  <c r="AP88" i="7"/>
  <c r="B88" i="7"/>
  <c r="AQ88" i="7"/>
  <c r="AP89" i="7"/>
  <c r="B89" i="7"/>
  <c r="AQ89" i="7"/>
  <c r="AP90" i="7"/>
  <c r="B90" i="7"/>
  <c r="AQ90" i="7"/>
  <c r="AO67" i="7"/>
  <c r="AP67" i="7"/>
  <c r="B67" i="7"/>
  <c r="AQ67" i="7"/>
  <c r="AO68" i="7"/>
  <c r="AP68" i="7"/>
  <c r="B68" i="7"/>
  <c r="AQ68" i="7"/>
  <c r="AO69" i="7"/>
  <c r="AP69" i="7"/>
  <c r="B69" i="7"/>
  <c r="AQ69" i="7"/>
  <c r="AO70" i="7"/>
  <c r="AP70" i="7"/>
  <c r="B70" i="7"/>
  <c r="AQ70" i="7"/>
  <c r="AO71" i="7"/>
  <c r="AP71" i="7"/>
  <c r="B71" i="7"/>
  <c r="AQ71" i="7"/>
  <c r="AO72" i="7"/>
  <c r="AP72" i="7"/>
  <c r="B72" i="7"/>
  <c r="AQ72" i="7"/>
  <c r="AO73" i="7"/>
  <c r="AP73" i="7"/>
  <c r="B73" i="7"/>
  <c r="AQ73" i="7"/>
  <c r="AO53" i="7"/>
  <c r="AP53" i="7"/>
  <c r="B53" i="7"/>
  <c r="AQ53" i="7"/>
  <c r="AO54" i="7"/>
  <c r="AP54" i="7"/>
  <c r="B54" i="7"/>
  <c r="AQ54" i="7"/>
  <c r="AO55" i="7"/>
  <c r="AP55" i="7"/>
  <c r="B55" i="7"/>
  <c r="AQ55" i="7"/>
  <c r="AO56" i="7"/>
  <c r="AP56" i="7"/>
  <c r="B56" i="7"/>
  <c r="AQ56" i="7"/>
  <c r="AO57" i="7"/>
  <c r="AP57" i="7"/>
  <c r="B57" i="7"/>
  <c r="AQ57" i="7"/>
  <c r="AO58" i="7"/>
  <c r="AP58" i="7"/>
  <c r="B58" i="7"/>
  <c r="AQ58" i="7"/>
  <c r="AO59" i="7"/>
  <c r="AP59" i="7"/>
  <c r="B59" i="7"/>
  <c r="AQ59" i="7"/>
  <c r="AO60" i="7"/>
  <c r="AP60" i="7"/>
  <c r="B60" i="7"/>
  <c r="AQ60" i="7"/>
  <c r="AO52" i="7"/>
  <c r="AO35" i="7"/>
  <c r="AP35" i="7"/>
  <c r="B35" i="7"/>
  <c r="AQ35" i="7"/>
  <c r="AO36" i="7"/>
  <c r="AP36" i="7"/>
  <c r="B36" i="7"/>
  <c r="AQ36" i="7"/>
  <c r="AO37" i="7"/>
  <c r="AP37" i="7"/>
  <c r="B37" i="7"/>
  <c r="AQ37" i="7"/>
  <c r="AO38" i="7"/>
  <c r="AP38" i="7"/>
  <c r="B38" i="7"/>
  <c r="AQ38" i="7"/>
  <c r="AO39" i="7"/>
  <c r="AP39" i="7"/>
  <c r="B39" i="7"/>
  <c r="AQ39" i="7"/>
  <c r="AO40" i="7"/>
  <c r="AP40" i="7"/>
  <c r="B40" i="7"/>
  <c r="AQ40" i="7"/>
  <c r="AO41" i="7"/>
  <c r="AP41" i="7"/>
  <c r="B41" i="7"/>
  <c r="AQ41" i="7"/>
  <c r="AO42" i="7"/>
  <c r="AP42" i="7"/>
  <c r="B42" i="7"/>
  <c r="AQ42" i="7"/>
  <c r="AO43" i="7"/>
  <c r="AP43" i="7"/>
  <c r="B43" i="7"/>
  <c r="AQ43" i="7"/>
  <c r="AO44" i="7"/>
  <c r="AP44" i="7"/>
  <c r="B44" i="7"/>
  <c r="AQ44" i="7"/>
  <c r="AO45" i="7"/>
  <c r="AP45" i="7"/>
  <c r="B45" i="7"/>
  <c r="AQ45" i="7"/>
  <c r="AO46" i="7"/>
  <c r="AP46" i="7"/>
  <c r="B46" i="7"/>
  <c r="AQ46" i="7"/>
  <c r="AO27" i="7"/>
  <c r="AP27" i="7"/>
  <c r="B27" i="7"/>
  <c r="AQ27" i="7"/>
  <c r="AO28" i="7"/>
  <c r="AP28" i="7"/>
  <c r="B28" i="7"/>
  <c r="AQ28" i="7"/>
  <c r="AO29" i="7"/>
  <c r="AP29" i="7"/>
  <c r="B29" i="7"/>
  <c r="AQ29" i="7"/>
  <c r="AP11" i="7"/>
  <c r="B11" i="7"/>
  <c r="AQ11" i="7"/>
  <c r="AP12" i="7"/>
  <c r="B12" i="7"/>
  <c r="AQ12" i="7"/>
  <c r="AP13" i="7"/>
  <c r="B13" i="7"/>
  <c r="AQ13" i="7"/>
  <c r="AP14" i="7"/>
  <c r="B14" i="7"/>
  <c r="AQ14" i="7"/>
  <c r="AP15" i="7"/>
  <c r="B15" i="7"/>
  <c r="AQ15" i="7"/>
  <c r="AP16" i="7"/>
  <c r="B16" i="7"/>
  <c r="AQ16" i="7"/>
  <c r="AP17" i="7"/>
  <c r="B17" i="7"/>
  <c r="AQ17" i="7"/>
  <c r="AP18" i="7"/>
  <c r="B18" i="7"/>
  <c r="AQ18" i="7"/>
  <c r="AP19" i="7"/>
  <c r="B19" i="7"/>
  <c r="AQ19" i="7"/>
  <c r="AP20" i="7"/>
  <c r="B20" i="7"/>
  <c r="AQ20" i="7"/>
  <c r="AP21" i="7"/>
  <c r="B21" i="7"/>
  <c r="AQ21" i="7"/>
  <c r="AP10" i="7"/>
  <c r="U27" i="7"/>
  <c r="V27" i="7"/>
  <c r="L433" i="7"/>
  <c r="M433" i="7"/>
  <c r="N433" i="7"/>
  <c r="L434" i="7"/>
  <c r="M434" i="7"/>
  <c r="N434" i="7"/>
  <c r="L435" i="7"/>
  <c r="M435" i="7"/>
  <c r="N435" i="7"/>
  <c r="L422" i="7"/>
  <c r="M422" i="7"/>
  <c r="N422" i="7"/>
  <c r="L423" i="7"/>
  <c r="M423" i="7"/>
  <c r="N423" i="7"/>
  <c r="L424" i="7"/>
  <c r="M424" i="7"/>
  <c r="N424" i="7"/>
  <c r="L425" i="7"/>
  <c r="M425" i="7"/>
  <c r="N425" i="7"/>
  <c r="L426" i="7"/>
  <c r="M426" i="7"/>
  <c r="N426" i="7"/>
  <c r="L410" i="7"/>
  <c r="M410" i="7"/>
  <c r="N410" i="7"/>
  <c r="L411" i="7"/>
  <c r="M411" i="7"/>
  <c r="N411" i="7"/>
  <c r="L412" i="7"/>
  <c r="M412" i="7"/>
  <c r="N412" i="7"/>
  <c r="L413" i="7"/>
  <c r="M413" i="7"/>
  <c r="N413" i="7"/>
  <c r="L414" i="7"/>
  <c r="M414" i="7"/>
  <c r="N414" i="7"/>
  <c r="L415" i="7"/>
  <c r="M415" i="7"/>
  <c r="N415" i="7"/>
  <c r="L388" i="7"/>
  <c r="M388" i="7"/>
  <c r="N388" i="7"/>
  <c r="L389" i="7"/>
  <c r="M389" i="7"/>
  <c r="N389" i="7"/>
  <c r="L390" i="7"/>
  <c r="M390" i="7"/>
  <c r="N390" i="7"/>
  <c r="L391" i="7"/>
  <c r="M391" i="7"/>
  <c r="N391" i="7"/>
  <c r="L392" i="7"/>
  <c r="M392" i="7"/>
  <c r="N392" i="7"/>
  <c r="L393" i="7"/>
  <c r="M393" i="7"/>
  <c r="N393" i="7"/>
  <c r="L394" i="7"/>
  <c r="M394" i="7"/>
  <c r="N394" i="7"/>
  <c r="L395" i="7"/>
  <c r="M395" i="7"/>
  <c r="N395" i="7"/>
  <c r="L396" i="7"/>
  <c r="M396" i="7"/>
  <c r="N396" i="7"/>
  <c r="L397" i="7"/>
  <c r="M397" i="7"/>
  <c r="N397" i="7"/>
  <c r="L398" i="7"/>
  <c r="M398" i="7"/>
  <c r="N398" i="7"/>
  <c r="L399" i="7"/>
  <c r="M399" i="7"/>
  <c r="N399" i="7"/>
  <c r="L400" i="7"/>
  <c r="M400" i="7"/>
  <c r="N400" i="7"/>
  <c r="L401" i="7"/>
  <c r="M401" i="7"/>
  <c r="N401" i="7"/>
  <c r="L402" i="7"/>
  <c r="M402" i="7"/>
  <c r="N402" i="7"/>
  <c r="L403" i="7"/>
  <c r="M403" i="7"/>
  <c r="N403" i="7"/>
  <c r="L377" i="7"/>
  <c r="M377" i="7"/>
  <c r="N377" i="7"/>
  <c r="L378" i="7"/>
  <c r="M378" i="7"/>
  <c r="N378" i="7"/>
  <c r="L379" i="7"/>
  <c r="M379" i="7"/>
  <c r="N379" i="7"/>
  <c r="L380" i="7"/>
  <c r="M380" i="7"/>
  <c r="N380" i="7"/>
  <c r="L381" i="7"/>
  <c r="M381" i="7"/>
  <c r="N381" i="7"/>
  <c r="L376" i="7"/>
  <c r="L382" i="7"/>
  <c r="M382" i="7"/>
  <c r="B382" i="7"/>
  <c r="N382" i="7"/>
  <c r="L366" i="7"/>
  <c r="M366" i="7"/>
  <c r="N366" i="7"/>
  <c r="L367" i="7"/>
  <c r="M367" i="7"/>
  <c r="N367" i="7"/>
  <c r="L368" i="7"/>
  <c r="M368" i="7"/>
  <c r="N368" i="7"/>
  <c r="L369" i="7"/>
  <c r="M369" i="7"/>
  <c r="N369" i="7"/>
  <c r="L370" i="7"/>
  <c r="M370" i="7"/>
  <c r="N370" i="7"/>
  <c r="L354" i="7"/>
  <c r="M354" i="7"/>
  <c r="L352" i="7"/>
  <c r="M352" i="7"/>
  <c r="N352" i="7"/>
  <c r="L353" i="7"/>
  <c r="M353" i="7"/>
  <c r="N353" i="7"/>
  <c r="N354" i="7"/>
  <c r="L355" i="7"/>
  <c r="M355" i="7"/>
  <c r="N355" i="7"/>
  <c r="L356" i="7"/>
  <c r="M356" i="7"/>
  <c r="N356" i="7"/>
  <c r="L357" i="7"/>
  <c r="M357" i="7"/>
  <c r="N357" i="7"/>
  <c r="L358" i="7"/>
  <c r="M358" i="7"/>
  <c r="N358" i="7"/>
  <c r="L359" i="7"/>
  <c r="M359" i="7"/>
  <c r="N359" i="7"/>
  <c r="L332" i="7"/>
  <c r="M332" i="7"/>
  <c r="N332" i="7"/>
  <c r="L333" i="7"/>
  <c r="M333" i="7"/>
  <c r="N333" i="7"/>
  <c r="L334" i="7"/>
  <c r="M334" i="7"/>
  <c r="N334" i="7"/>
  <c r="L335" i="7"/>
  <c r="M335" i="7"/>
  <c r="N335" i="7"/>
  <c r="L336" i="7"/>
  <c r="M336" i="7"/>
  <c r="N336" i="7"/>
  <c r="L337" i="7"/>
  <c r="M337" i="7"/>
  <c r="N337" i="7"/>
  <c r="L338" i="7"/>
  <c r="M338" i="7"/>
  <c r="N338" i="7"/>
  <c r="L339" i="7"/>
  <c r="M339" i="7"/>
  <c r="N339" i="7"/>
  <c r="L340" i="7"/>
  <c r="M340" i="7"/>
  <c r="N340" i="7"/>
  <c r="L341" i="7"/>
  <c r="M341" i="7"/>
  <c r="N341" i="7"/>
  <c r="L342" i="7"/>
  <c r="M342" i="7"/>
  <c r="N342" i="7"/>
  <c r="L343" i="7"/>
  <c r="M343" i="7"/>
  <c r="N343" i="7"/>
  <c r="L344" i="7"/>
  <c r="M344" i="7"/>
  <c r="N344" i="7"/>
  <c r="L345" i="7"/>
  <c r="M345" i="7"/>
  <c r="N345" i="7"/>
  <c r="L317" i="7"/>
  <c r="M317" i="7"/>
  <c r="N317" i="7"/>
  <c r="L318" i="7"/>
  <c r="M318" i="7"/>
  <c r="N318" i="7"/>
  <c r="L319" i="7"/>
  <c r="M319" i="7"/>
  <c r="N319" i="7"/>
  <c r="L320" i="7"/>
  <c r="M320" i="7"/>
  <c r="N320" i="7"/>
  <c r="L321" i="7"/>
  <c r="M321" i="7"/>
  <c r="N321" i="7"/>
  <c r="L322" i="7"/>
  <c r="M322" i="7"/>
  <c r="N322" i="7"/>
  <c r="L323" i="7"/>
  <c r="M323" i="7"/>
  <c r="N323" i="7"/>
  <c r="L324" i="7"/>
  <c r="M324" i="7"/>
  <c r="N324" i="7"/>
  <c r="L325" i="7"/>
  <c r="M325" i="7"/>
  <c r="N325" i="7"/>
  <c r="L303" i="7"/>
  <c r="M303" i="7"/>
  <c r="N303" i="7"/>
  <c r="L304" i="7"/>
  <c r="M304" i="7"/>
  <c r="N304" i="7"/>
  <c r="L305" i="7"/>
  <c r="M305" i="7"/>
  <c r="N305" i="7"/>
  <c r="L306" i="7"/>
  <c r="M306" i="7"/>
  <c r="N306" i="7"/>
  <c r="L307" i="7"/>
  <c r="M307" i="7"/>
  <c r="N307" i="7"/>
  <c r="L308" i="7"/>
  <c r="M308" i="7"/>
  <c r="N308" i="7"/>
  <c r="L309" i="7"/>
  <c r="M309" i="7"/>
  <c r="N309" i="7"/>
  <c r="L310" i="7"/>
  <c r="M310" i="7"/>
  <c r="N310" i="7"/>
  <c r="L282" i="7"/>
  <c r="M282" i="7"/>
  <c r="N282" i="7"/>
  <c r="L283" i="7"/>
  <c r="M283" i="7"/>
  <c r="N283" i="7"/>
  <c r="L284" i="7"/>
  <c r="M284" i="7"/>
  <c r="N284" i="7"/>
  <c r="L285" i="7"/>
  <c r="M285" i="7"/>
  <c r="N285" i="7"/>
  <c r="L286" i="7"/>
  <c r="M286" i="7"/>
  <c r="N286" i="7"/>
  <c r="L287" i="7"/>
  <c r="M287" i="7"/>
  <c r="N287" i="7"/>
  <c r="L288" i="7"/>
  <c r="M288" i="7"/>
  <c r="N288" i="7"/>
  <c r="L289" i="7"/>
  <c r="M289" i="7"/>
  <c r="N289" i="7"/>
  <c r="L290" i="7"/>
  <c r="M290" i="7"/>
  <c r="N290" i="7"/>
  <c r="L291" i="7"/>
  <c r="M291" i="7"/>
  <c r="N291" i="7"/>
  <c r="L292" i="7"/>
  <c r="M292" i="7"/>
  <c r="N292" i="7"/>
  <c r="L293" i="7"/>
  <c r="M293" i="7"/>
  <c r="N293" i="7"/>
  <c r="L294" i="7"/>
  <c r="M294" i="7"/>
  <c r="N294" i="7"/>
  <c r="L295" i="7"/>
  <c r="M295" i="7"/>
  <c r="N295" i="7"/>
  <c r="L296" i="7"/>
  <c r="M296" i="7"/>
  <c r="N296" i="7"/>
  <c r="L268" i="7"/>
  <c r="M268" i="7"/>
  <c r="N268" i="7"/>
  <c r="L269" i="7"/>
  <c r="M269" i="7"/>
  <c r="N269" i="7"/>
  <c r="L270" i="7"/>
  <c r="M270" i="7"/>
  <c r="N270" i="7"/>
  <c r="L271" i="7"/>
  <c r="M271" i="7"/>
  <c r="N271" i="7"/>
  <c r="L272" i="7"/>
  <c r="M272" i="7"/>
  <c r="N272" i="7"/>
  <c r="L273" i="7"/>
  <c r="M273" i="7"/>
  <c r="N273" i="7"/>
  <c r="L274" i="7"/>
  <c r="M274" i="7"/>
  <c r="N274" i="7"/>
  <c r="L275" i="7"/>
  <c r="M275" i="7"/>
  <c r="N275" i="7"/>
  <c r="L245" i="7"/>
  <c r="M245" i="7"/>
  <c r="N245" i="7"/>
  <c r="L246" i="7"/>
  <c r="M246" i="7"/>
  <c r="N246" i="7"/>
  <c r="L247" i="7"/>
  <c r="M247" i="7"/>
  <c r="N247" i="7"/>
  <c r="L248" i="7"/>
  <c r="M248" i="7"/>
  <c r="N248" i="7"/>
  <c r="L249" i="7"/>
  <c r="M249" i="7"/>
  <c r="N249" i="7"/>
  <c r="L250" i="7"/>
  <c r="M250" i="7"/>
  <c r="N250" i="7"/>
  <c r="L251" i="7"/>
  <c r="M251" i="7"/>
  <c r="N251" i="7"/>
  <c r="L252" i="7"/>
  <c r="M252" i="7"/>
  <c r="N252" i="7"/>
  <c r="L253" i="7"/>
  <c r="M253" i="7"/>
  <c r="N253" i="7"/>
  <c r="L254" i="7"/>
  <c r="M254" i="7"/>
  <c r="N254" i="7"/>
  <c r="L255" i="7"/>
  <c r="M255" i="7"/>
  <c r="N255" i="7"/>
  <c r="L256" i="7"/>
  <c r="M256" i="7"/>
  <c r="N256" i="7"/>
  <c r="L257" i="7"/>
  <c r="M257" i="7"/>
  <c r="N257" i="7"/>
  <c r="L258" i="7"/>
  <c r="M258" i="7"/>
  <c r="N258" i="7"/>
  <c r="L259" i="7"/>
  <c r="M259" i="7"/>
  <c r="N259" i="7"/>
  <c r="L260" i="7"/>
  <c r="M260" i="7"/>
  <c r="N260" i="7"/>
  <c r="L231" i="7"/>
  <c r="M231" i="7"/>
  <c r="N231" i="7"/>
  <c r="L232" i="7"/>
  <c r="M232" i="7"/>
  <c r="N232" i="7"/>
  <c r="L233" i="7"/>
  <c r="M233" i="7"/>
  <c r="N233" i="7"/>
  <c r="L234" i="7"/>
  <c r="M234" i="7"/>
  <c r="N234" i="7"/>
  <c r="L235" i="7"/>
  <c r="M235" i="7"/>
  <c r="N235" i="7"/>
  <c r="L236" i="7"/>
  <c r="M236" i="7"/>
  <c r="N236" i="7"/>
  <c r="L237" i="7"/>
  <c r="M237" i="7"/>
  <c r="N237" i="7"/>
  <c r="L238" i="7"/>
  <c r="M238" i="7"/>
  <c r="N238" i="7"/>
  <c r="L212" i="7"/>
  <c r="M212" i="7"/>
  <c r="N212" i="7"/>
  <c r="L213" i="7"/>
  <c r="M213" i="7"/>
  <c r="N213" i="7"/>
  <c r="L214" i="7"/>
  <c r="M214" i="7"/>
  <c r="N214" i="7"/>
  <c r="L215" i="7"/>
  <c r="M215" i="7"/>
  <c r="N215" i="7"/>
  <c r="L216" i="7"/>
  <c r="M216" i="7"/>
  <c r="N216" i="7"/>
  <c r="L217" i="7"/>
  <c r="M217" i="7"/>
  <c r="N217" i="7"/>
  <c r="L218" i="7"/>
  <c r="M218" i="7"/>
  <c r="N218" i="7"/>
  <c r="L219" i="7"/>
  <c r="M219" i="7"/>
  <c r="N219" i="7"/>
  <c r="L220" i="7"/>
  <c r="M220" i="7"/>
  <c r="N220" i="7"/>
  <c r="L221" i="7"/>
  <c r="M221" i="7"/>
  <c r="N221" i="7"/>
  <c r="L222" i="7"/>
  <c r="M222" i="7"/>
  <c r="N222" i="7"/>
  <c r="L223" i="7"/>
  <c r="M223" i="7"/>
  <c r="N223" i="7"/>
  <c r="L224" i="7"/>
  <c r="M224" i="7"/>
  <c r="N224" i="7"/>
  <c r="L203" i="7"/>
  <c r="M203" i="7"/>
  <c r="N203" i="7"/>
  <c r="L204" i="7"/>
  <c r="M204" i="7"/>
  <c r="N204" i="7"/>
  <c r="L205" i="7"/>
  <c r="M205" i="7"/>
  <c r="N205" i="7"/>
  <c r="L194" i="7"/>
  <c r="M194" i="7"/>
  <c r="N194" i="7"/>
  <c r="L195" i="7"/>
  <c r="M195" i="7"/>
  <c r="N195" i="7"/>
  <c r="L196" i="7"/>
  <c r="M196" i="7"/>
  <c r="N196" i="7"/>
  <c r="L177" i="7"/>
  <c r="M177" i="7"/>
  <c r="N177" i="7"/>
  <c r="L178" i="7"/>
  <c r="M178" i="7"/>
  <c r="N178" i="7"/>
  <c r="L179" i="7"/>
  <c r="M179" i="7"/>
  <c r="N179" i="7"/>
  <c r="L180" i="7"/>
  <c r="M180" i="7"/>
  <c r="N180" i="7"/>
  <c r="L181" i="7"/>
  <c r="M181" i="7"/>
  <c r="N181" i="7"/>
  <c r="L182" i="7"/>
  <c r="M182" i="7"/>
  <c r="N182" i="7"/>
  <c r="L183" i="7"/>
  <c r="M183" i="7"/>
  <c r="N183" i="7"/>
  <c r="L184" i="7"/>
  <c r="M184" i="7"/>
  <c r="N184" i="7"/>
  <c r="L185" i="7"/>
  <c r="M185" i="7"/>
  <c r="N185" i="7"/>
  <c r="L186" i="7"/>
  <c r="M186" i="7"/>
  <c r="N186" i="7"/>
  <c r="L187" i="7"/>
  <c r="M187" i="7"/>
  <c r="N187" i="7"/>
  <c r="M155" i="7"/>
  <c r="N155" i="7"/>
  <c r="M156" i="7"/>
  <c r="N156" i="7"/>
  <c r="M157" i="7"/>
  <c r="N157" i="7"/>
  <c r="M158" i="7"/>
  <c r="N158" i="7"/>
  <c r="M160" i="7"/>
  <c r="N160" i="7"/>
  <c r="M161" i="7"/>
  <c r="N161" i="7"/>
  <c r="M162" i="7"/>
  <c r="N162" i="7"/>
  <c r="M163" i="7"/>
  <c r="N163" i="7"/>
  <c r="M164" i="7"/>
  <c r="N164" i="7"/>
  <c r="M165" i="7"/>
  <c r="N165" i="7"/>
  <c r="M166" i="7"/>
  <c r="N166" i="7"/>
  <c r="M167" i="7"/>
  <c r="N167" i="7"/>
  <c r="M169" i="7"/>
  <c r="N169" i="7"/>
  <c r="M170" i="7"/>
  <c r="N170" i="7"/>
  <c r="L139" i="7"/>
  <c r="M139" i="7"/>
  <c r="N139" i="7"/>
  <c r="L140" i="7"/>
  <c r="M140" i="7"/>
  <c r="N140" i="7"/>
  <c r="L141" i="7"/>
  <c r="M141" i="7"/>
  <c r="N141" i="7"/>
  <c r="L142" i="7"/>
  <c r="M142" i="7"/>
  <c r="N142" i="7"/>
  <c r="L143" i="7"/>
  <c r="M143" i="7"/>
  <c r="N143" i="7"/>
  <c r="L144" i="7"/>
  <c r="M144" i="7"/>
  <c r="N144" i="7"/>
  <c r="L145" i="7"/>
  <c r="M145" i="7"/>
  <c r="N145" i="7"/>
  <c r="L146" i="7"/>
  <c r="M146" i="7"/>
  <c r="N146" i="7"/>
  <c r="L147" i="7"/>
  <c r="M147" i="7"/>
  <c r="N147" i="7"/>
  <c r="L148" i="7"/>
  <c r="M148" i="7"/>
  <c r="N148" i="7"/>
  <c r="L119" i="7"/>
  <c r="M119" i="7"/>
  <c r="N119" i="7"/>
  <c r="L120" i="7"/>
  <c r="M120" i="7"/>
  <c r="N120" i="7"/>
  <c r="L121" i="7"/>
  <c r="M121" i="7"/>
  <c r="N121" i="7"/>
  <c r="L122" i="7"/>
  <c r="M122" i="7"/>
  <c r="N122" i="7"/>
  <c r="L123" i="7"/>
  <c r="M123" i="7"/>
  <c r="N123" i="7"/>
  <c r="L124" i="7"/>
  <c r="M124" i="7"/>
  <c r="N124" i="7"/>
  <c r="L125" i="7"/>
  <c r="M125" i="7"/>
  <c r="N125" i="7"/>
  <c r="L126" i="7"/>
  <c r="M126" i="7"/>
  <c r="N126" i="7"/>
  <c r="L127" i="7"/>
  <c r="M127" i="7"/>
  <c r="N127" i="7"/>
  <c r="L128" i="7"/>
  <c r="M128" i="7"/>
  <c r="N128" i="7"/>
  <c r="L129" i="7"/>
  <c r="M129" i="7"/>
  <c r="N129" i="7"/>
  <c r="L130" i="7"/>
  <c r="M130" i="7"/>
  <c r="N130" i="7"/>
  <c r="L131" i="7"/>
  <c r="M131" i="7"/>
  <c r="N131" i="7"/>
  <c r="L132" i="7"/>
  <c r="M132" i="7"/>
  <c r="N132" i="7"/>
  <c r="L97" i="7"/>
  <c r="M97" i="7"/>
  <c r="N97" i="7"/>
  <c r="L98" i="7"/>
  <c r="M98" i="7"/>
  <c r="N98" i="7"/>
  <c r="L99" i="7"/>
  <c r="M99" i="7"/>
  <c r="N99" i="7"/>
  <c r="L100" i="7"/>
  <c r="M100" i="7"/>
  <c r="N100" i="7"/>
  <c r="L101" i="7"/>
  <c r="M101" i="7"/>
  <c r="N101" i="7"/>
  <c r="L102" i="7"/>
  <c r="M102" i="7"/>
  <c r="N102" i="7"/>
  <c r="L103" i="7"/>
  <c r="M103" i="7"/>
  <c r="N103" i="7"/>
  <c r="L104" i="7"/>
  <c r="M104" i="7"/>
  <c r="N104" i="7"/>
  <c r="L105" i="7"/>
  <c r="M105" i="7"/>
  <c r="N105" i="7"/>
  <c r="L106" i="7"/>
  <c r="M106" i="7"/>
  <c r="N106" i="7"/>
  <c r="L107" i="7"/>
  <c r="M107" i="7"/>
  <c r="N107" i="7"/>
  <c r="L108" i="7"/>
  <c r="M108" i="7"/>
  <c r="N108" i="7"/>
  <c r="L109" i="7"/>
  <c r="M109" i="7"/>
  <c r="N109" i="7"/>
  <c r="L110" i="7"/>
  <c r="M110" i="7"/>
  <c r="N110" i="7"/>
  <c r="L111" i="7"/>
  <c r="M111" i="7"/>
  <c r="N111" i="7"/>
  <c r="L112" i="7"/>
  <c r="M112" i="7"/>
  <c r="N112" i="7"/>
  <c r="M80" i="7"/>
  <c r="N80" i="7"/>
  <c r="M81" i="7"/>
  <c r="N81" i="7"/>
  <c r="M82" i="7"/>
  <c r="N82" i="7"/>
  <c r="M83" i="7"/>
  <c r="N83" i="7"/>
  <c r="M84" i="7"/>
  <c r="N84" i="7"/>
  <c r="M85" i="7"/>
  <c r="N85" i="7"/>
  <c r="M86" i="7"/>
  <c r="N86" i="7"/>
  <c r="M87" i="7"/>
  <c r="N87" i="7"/>
  <c r="M88" i="7"/>
  <c r="N88" i="7"/>
  <c r="M89" i="7"/>
  <c r="N89" i="7"/>
  <c r="M90" i="7"/>
  <c r="N90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46" i="7"/>
  <c r="M46" i="7"/>
  <c r="N4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29" i="7"/>
  <c r="M29" i="7"/>
  <c r="N29" i="7"/>
  <c r="M13" i="7"/>
  <c r="N13" i="7"/>
  <c r="M14" i="7"/>
  <c r="N14" i="7"/>
  <c r="M15" i="7"/>
  <c r="N15" i="7"/>
  <c r="M16" i="7"/>
  <c r="N16" i="7"/>
  <c r="M17" i="7"/>
  <c r="N17" i="7"/>
  <c r="M18" i="7"/>
  <c r="N18" i="7"/>
  <c r="M19" i="7"/>
  <c r="N19" i="7"/>
  <c r="M20" i="7"/>
  <c r="N20" i="7"/>
  <c r="M21" i="7"/>
  <c r="N21" i="7"/>
  <c r="M12" i="7"/>
  <c r="L26" i="7"/>
  <c r="M26" i="7"/>
  <c r="L27" i="7"/>
  <c r="M27" i="7"/>
  <c r="L28" i="7"/>
  <c r="M28" i="7"/>
  <c r="L34" i="7"/>
  <c r="M34" i="7"/>
  <c r="L35" i="7"/>
  <c r="M35" i="7"/>
  <c r="L36" i="7"/>
  <c r="M36" i="7"/>
  <c r="U28" i="7"/>
  <c r="U29" i="7"/>
  <c r="U30" i="7"/>
  <c r="V30" i="7"/>
  <c r="B30" i="7"/>
  <c r="W30" i="7"/>
  <c r="L30" i="7"/>
  <c r="M30" i="7"/>
  <c r="N30" i="7"/>
  <c r="Y30" i="7"/>
  <c r="V28" i="7"/>
  <c r="U56" i="7"/>
  <c r="V56" i="7"/>
  <c r="B436" i="7"/>
  <c r="L432" i="7"/>
  <c r="L436" i="7"/>
  <c r="M436" i="7"/>
  <c r="N436" i="7"/>
  <c r="AO432" i="7"/>
  <c r="AO436" i="7"/>
  <c r="AP436" i="7"/>
  <c r="AQ436" i="7"/>
  <c r="AS436" i="7"/>
  <c r="U432" i="7"/>
  <c r="U433" i="7"/>
  <c r="U434" i="7"/>
  <c r="U435" i="7"/>
  <c r="U436" i="7"/>
  <c r="V436" i="7"/>
  <c r="W436" i="7"/>
  <c r="Y436" i="7"/>
  <c r="V435" i="7"/>
  <c r="W435" i="7"/>
  <c r="V434" i="7"/>
  <c r="W434" i="7"/>
  <c r="V433" i="7"/>
  <c r="W433" i="7"/>
  <c r="AT432" i="7"/>
  <c r="AU432" i="7"/>
  <c r="AV432" i="7"/>
  <c r="AE432" i="7"/>
  <c r="AC432" i="7"/>
  <c r="AF432" i="7"/>
  <c r="AX432" i="7"/>
  <c r="AP432" i="7"/>
  <c r="AQ432" i="7"/>
  <c r="V432" i="7"/>
  <c r="W432" i="7"/>
  <c r="M432" i="7"/>
  <c r="N432" i="7"/>
  <c r="B427" i="7"/>
  <c r="L421" i="7"/>
  <c r="L427" i="7"/>
  <c r="M427" i="7"/>
  <c r="N427" i="7"/>
  <c r="AO421" i="7"/>
  <c r="AO427" i="7"/>
  <c r="AP427" i="7"/>
  <c r="AQ427" i="7"/>
  <c r="AS427" i="7"/>
  <c r="U421" i="7"/>
  <c r="U422" i="7"/>
  <c r="U423" i="7"/>
  <c r="U424" i="7"/>
  <c r="U425" i="7"/>
  <c r="U426" i="7"/>
  <c r="U427" i="7"/>
  <c r="V427" i="7"/>
  <c r="W427" i="7"/>
  <c r="Y427" i="7"/>
  <c r="V426" i="7"/>
  <c r="W426" i="7"/>
  <c r="V425" i="7"/>
  <c r="W425" i="7"/>
  <c r="V424" i="7"/>
  <c r="W424" i="7"/>
  <c r="V423" i="7"/>
  <c r="W423" i="7"/>
  <c r="V422" i="7"/>
  <c r="W422" i="7"/>
  <c r="AT421" i="7"/>
  <c r="AU421" i="7"/>
  <c r="AV421" i="7"/>
  <c r="AE421" i="7"/>
  <c r="AC421" i="7"/>
  <c r="AF421" i="7"/>
  <c r="AX421" i="7"/>
  <c r="AP421" i="7"/>
  <c r="AQ421" i="7"/>
  <c r="V421" i="7"/>
  <c r="W421" i="7"/>
  <c r="M421" i="7"/>
  <c r="N421" i="7"/>
  <c r="B416" i="7"/>
  <c r="L409" i="7"/>
  <c r="L416" i="7"/>
  <c r="M416" i="7"/>
  <c r="N416" i="7"/>
  <c r="AO409" i="7"/>
  <c r="AO416" i="7"/>
  <c r="AP416" i="7"/>
  <c r="AQ416" i="7"/>
  <c r="AS416" i="7"/>
  <c r="U409" i="7"/>
  <c r="U410" i="7"/>
  <c r="U411" i="7"/>
  <c r="U412" i="7"/>
  <c r="U413" i="7"/>
  <c r="U414" i="7"/>
  <c r="U415" i="7"/>
  <c r="U416" i="7"/>
  <c r="V416" i="7"/>
  <c r="W416" i="7"/>
  <c r="Y416" i="7"/>
  <c r="V415" i="7"/>
  <c r="W415" i="7"/>
  <c r="V414" i="7"/>
  <c r="W414" i="7"/>
  <c r="V413" i="7"/>
  <c r="W413" i="7"/>
  <c r="V412" i="7"/>
  <c r="W412" i="7"/>
  <c r="V411" i="7"/>
  <c r="W411" i="7"/>
  <c r="V410" i="7"/>
  <c r="W410" i="7"/>
  <c r="AT409" i="7"/>
  <c r="AU409" i="7"/>
  <c r="AV409" i="7"/>
  <c r="AE409" i="7"/>
  <c r="AC409" i="7"/>
  <c r="AF409" i="7"/>
  <c r="AX409" i="7"/>
  <c r="AP409" i="7"/>
  <c r="AQ409" i="7"/>
  <c r="V409" i="7"/>
  <c r="W409" i="7"/>
  <c r="M409" i="7"/>
  <c r="N409" i="7"/>
  <c r="B404" i="7"/>
  <c r="L387" i="7"/>
  <c r="L404" i="7"/>
  <c r="M404" i="7"/>
  <c r="N404" i="7"/>
  <c r="AO387" i="7"/>
  <c r="AO404" i="7"/>
  <c r="AP404" i="7"/>
  <c r="AQ404" i="7"/>
  <c r="AS404" i="7"/>
  <c r="U387" i="7"/>
  <c r="U388" i="7"/>
  <c r="U389" i="7"/>
  <c r="U390" i="7"/>
  <c r="U391" i="7"/>
  <c r="U392" i="7"/>
  <c r="U393" i="7"/>
  <c r="U394" i="7"/>
  <c r="U395" i="7"/>
  <c r="U396" i="7"/>
  <c r="U397" i="7"/>
  <c r="U398" i="7"/>
  <c r="U399" i="7"/>
  <c r="U400" i="7"/>
  <c r="U401" i="7"/>
  <c r="U402" i="7"/>
  <c r="U403" i="7"/>
  <c r="U404" i="7"/>
  <c r="V404" i="7"/>
  <c r="W404" i="7"/>
  <c r="Y404" i="7"/>
  <c r="V403" i="7"/>
  <c r="W403" i="7"/>
  <c r="V402" i="7"/>
  <c r="W402" i="7"/>
  <c r="V401" i="7"/>
  <c r="W401" i="7"/>
  <c r="V400" i="7"/>
  <c r="W400" i="7"/>
  <c r="V399" i="7"/>
  <c r="W399" i="7"/>
  <c r="V398" i="7"/>
  <c r="W398" i="7"/>
  <c r="V397" i="7"/>
  <c r="W397" i="7"/>
  <c r="V396" i="7"/>
  <c r="W396" i="7"/>
  <c r="V395" i="7"/>
  <c r="W395" i="7"/>
  <c r="V394" i="7"/>
  <c r="W394" i="7"/>
  <c r="V393" i="7"/>
  <c r="W393" i="7"/>
  <c r="V392" i="7"/>
  <c r="W392" i="7"/>
  <c r="V391" i="7"/>
  <c r="W391" i="7"/>
  <c r="V390" i="7"/>
  <c r="W390" i="7"/>
  <c r="V389" i="7"/>
  <c r="W389" i="7"/>
  <c r="V388" i="7"/>
  <c r="W388" i="7"/>
  <c r="AT387" i="7"/>
  <c r="AU387" i="7"/>
  <c r="AV387" i="7"/>
  <c r="AE387" i="7"/>
  <c r="AC387" i="7"/>
  <c r="AF387" i="7"/>
  <c r="AX387" i="7"/>
  <c r="AP387" i="7"/>
  <c r="AQ387" i="7"/>
  <c r="V387" i="7"/>
  <c r="W387" i="7"/>
  <c r="M387" i="7"/>
  <c r="N387" i="7"/>
  <c r="AO376" i="7"/>
  <c r="AQ382" i="7"/>
  <c r="AS382" i="7"/>
  <c r="AO382" i="7"/>
  <c r="AP382" i="7"/>
  <c r="U376" i="7"/>
  <c r="U377" i="7"/>
  <c r="U378" i="7"/>
  <c r="U379" i="7"/>
  <c r="U380" i="7"/>
  <c r="U381" i="7"/>
  <c r="U382" i="7"/>
  <c r="V382" i="7"/>
  <c r="W382" i="7"/>
  <c r="Y382" i="7"/>
  <c r="V381" i="7"/>
  <c r="W381" i="7"/>
  <c r="V380" i="7"/>
  <c r="W380" i="7"/>
  <c r="V379" i="7"/>
  <c r="W379" i="7"/>
  <c r="V378" i="7"/>
  <c r="W378" i="7"/>
  <c r="V377" i="7"/>
  <c r="W377" i="7"/>
  <c r="AT376" i="7"/>
  <c r="AU376" i="7"/>
  <c r="AV376" i="7"/>
  <c r="AE376" i="7"/>
  <c r="AC376" i="7"/>
  <c r="AF376" i="7"/>
  <c r="AX376" i="7"/>
  <c r="AP376" i="7"/>
  <c r="AQ376" i="7"/>
  <c r="V376" i="7"/>
  <c r="W376" i="7"/>
  <c r="M376" i="7"/>
  <c r="N376" i="7"/>
  <c r="B371" i="7"/>
  <c r="L365" i="7"/>
  <c r="L371" i="7"/>
  <c r="M371" i="7"/>
  <c r="N371" i="7"/>
  <c r="AO365" i="7"/>
  <c r="AQ371" i="7"/>
  <c r="AS371" i="7"/>
  <c r="AO371" i="7"/>
  <c r="AP371" i="7"/>
  <c r="U365" i="7"/>
  <c r="U366" i="7"/>
  <c r="U367" i="7"/>
  <c r="U368" i="7"/>
  <c r="U369" i="7"/>
  <c r="U370" i="7"/>
  <c r="U371" i="7"/>
  <c r="V371" i="7"/>
  <c r="W371" i="7"/>
  <c r="Y371" i="7"/>
  <c r="V370" i="7"/>
  <c r="W370" i="7"/>
  <c r="V369" i="7"/>
  <c r="W369" i="7"/>
  <c r="V368" i="7"/>
  <c r="W368" i="7"/>
  <c r="V367" i="7"/>
  <c r="W367" i="7"/>
  <c r="V366" i="7"/>
  <c r="W366" i="7"/>
  <c r="AT365" i="7"/>
  <c r="AU365" i="7"/>
  <c r="AV365" i="7"/>
  <c r="AE365" i="7"/>
  <c r="AC365" i="7"/>
  <c r="AF365" i="7"/>
  <c r="AX365" i="7"/>
  <c r="AP365" i="7"/>
  <c r="AQ365" i="7"/>
  <c r="V365" i="7"/>
  <c r="W365" i="7"/>
  <c r="M365" i="7"/>
  <c r="N365" i="7"/>
  <c r="B360" i="7"/>
  <c r="L351" i="7"/>
  <c r="L360" i="7"/>
  <c r="M360" i="7"/>
  <c r="N360" i="7"/>
  <c r="AO351" i="7"/>
  <c r="AO360" i="7"/>
  <c r="AP360" i="7"/>
  <c r="AQ360" i="7"/>
  <c r="AS360" i="7"/>
  <c r="U351" i="7"/>
  <c r="U352" i="7"/>
  <c r="U353" i="7"/>
  <c r="U354" i="7"/>
  <c r="U355" i="7"/>
  <c r="U356" i="7"/>
  <c r="U357" i="7"/>
  <c r="U358" i="7"/>
  <c r="U359" i="7"/>
  <c r="U360" i="7"/>
  <c r="V360" i="7"/>
  <c r="W360" i="7"/>
  <c r="Y360" i="7"/>
  <c r="V359" i="7"/>
  <c r="W359" i="7"/>
  <c r="V358" i="7"/>
  <c r="W358" i="7"/>
  <c r="V357" i="7"/>
  <c r="W357" i="7"/>
  <c r="V356" i="7"/>
  <c r="W356" i="7"/>
  <c r="V355" i="7"/>
  <c r="W355" i="7"/>
  <c r="V354" i="7"/>
  <c r="W354" i="7"/>
  <c r="V353" i="7"/>
  <c r="W353" i="7"/>
  <c r="V352" i="7"/>
  <c r="W352" i="7"/>
  <c r="AT351" i="7"/>
  <c r="AU351" i="7"/>
  <c r="AV351" i="7"/>
  <c r="AE351" i="7"/>
  <c r="AC351" i="7"/>
  <c r="AF351" i="7"/>
  <c r="AX351" i="7"/>
  <c r="AP351" i="7"/>
  <c r="AQ351" i="7"/>
  <c r="V351" i="7"/>
  <c r="W351" i="7"/>
  <c r="M351" i="7"/>
  <c r="N351" i="7"/>
  <c r="B346" i="7"/>
  <c r="L331" i="7"/>
  <c r="L346" i="7"/>
  <c r="M346" i="7"/>
  <c r="N346" i="7"/>
  <c r="AO331" i="7"/>
  <c r="AO346" i="7"/>
  <c r="AP346" i="7"/>
  <c r="AQ346" i="7"/>
  <c r="AS346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V346" i="7"/>
  <c r="W346" i="7"/>
  <c r="Y346" i="7"/>
  <c r="V345" i="7"/>
  <c r="W345" i="7"/>
  <c r="V344" i="7"/>
  <c r="W344" i="7"/>
  <c r="V343" i="7"/>
  <c r="W343" i="7"/>
  <c r="V342" i="7"/>
  <c r="W342" i="7"/>
  <c r="V341" i="7"/>
  <c r="W341" i="7"/>
  <c r="V340" i="7"/>
  <c r="W340" i="7"/>
  <c r="V339" i="7"/>
  <c r="W339" i="7"/>
  <c r="V338" i="7"/>
  <c r="W338" i="7"/>
  <c r="V337" i="7"/>
  <c r="W337" i="7"/>
  <c r="V336" i="7"/>
  <c r="W336" i="7"/>
  <c r="V335" i="7"/>
  <c r="W335" i="7"/>
  <c r="V334" i="7"/>
  <c r="W334" i="7"/>
  <c r="V333" i="7"/>
  <c r="W333" i="7"/>
  <c r="V332" i="7"/>
  <c r="W332" i="7"/>
  <c r="AU331" i="7"/>
  <c r="AE331" i="7"/>
  <c r="AC331" i="7"/>
  <c r="AF331" i="7"/>
  <c r="AX331" i="7"/>
  <c r="AP331" i="7"/>
  <c r="AQ331" i="7"/>
  <c r="V331" i="7"/>
  <c r="W331" i="7"/>
  <c r="M331" i="7"/>
  <c r="N331" i="7"/>
  <c r="B326" i="7"/>
  <c r="L316" i="7"/>
  <c r="N326" i="7"/>
  <c r="AO316" i="7"/>
  <c r="AO326" i="7"/>
  <c r="AP326" i="7"/>
  <c r="AQ326" i="7"/>
  <c r="AS326" i="7"/>
  <c r="U316" i="7"/>
  <c r="U317" i="7"/>
  <c r="U318" i="7"/>
  <c r="U319" i="7"/>
  <c r="U320" i="7"/>
  <c r="U321" i="7"/>
  <c r="U322" i="7"/>
  <c r="U323" i="7"/>
  <c r="U324" i="7"/>
  <c r="U325" i="7"/>
  <c r="U326" i="7"/>
  <c r="V326" i="7"/>
  <c r="W326" i="7"/>
  <c r="Y326" i="7"/>
  <c r="L326" i="7"/>
  <c r="M326" i="7"/>
  <c r="V325" i="7"/>
  <c r="W325" i="7"/>
  <c r="V324" i="7"/>
  <c r="W324" i="7"/>
  <c r="V323" i="7"/>
  <c r="W323" i="7"/>
  <c r="V322" i="7"/>
  <c r="W322" i="7"/>
  <c r="V321" i="7"/>
  <c r="W321" i="7"/>
  <c r="V320" i="7"/>
  <c r="W320" i="7"/>
  <c r="V319" i="7"/>
  <c r="W319" i="7"/>
  <c r="V318" i="7"/>
  <c r="W318" i="7"/>
  <c r="V317" i="7"/>
  <c r="W317" i="7"/>
  <c r="AT316" i="7"/>
  <c r="AU316" i="7"/>
  <c r="AV316" i="7"/>
  <c r="AE316" i="7"/>
  <c r="AC316" i="7"/>
  <c r="AF316" i="7"/>
  <c r="AX316" i="7"/>
  <c r="AP316" i="7"/>
  <c r="AQ316" i="7"/>
  <c r="V316" i="7"/>
  <c r="W316" i="7"/>
  <c r="M316" i="7"/>
  <c r="N316" i="7"/>
  <c r="L302" i="7"/>
  <c r="N311" i="7"/>
  <c r="AO302" i="7"/>
  <c r="AO311" i="7"/>
  <c r="AP311" i="7"/>
  <c r="AQ311" i="7"/>
  <c r="AS311" i="7"/>
  <c r="U302" i="7"/>
  <c r="U303" i="7"/>
  <c r="U304" i="7"/>
  <c r="U305" i="7"/>
  <c r="U306" i="7"/>
  <c r="U307" i="7"/>
  <c r="U308" i="7"/>
  <c r="U309" i="7"/>
  <c r="U310" i="7"/>
  <c r="U311" i="7"/>
  <c r="V311" i="7"/>
  <c r="W311" i="7"/>
  <c r="Y311" i="7"/>
  <c r="L311" i="7"/>
  <c r="M311" i="7"/>
  <c r="V310" i="7"/>
  <c r="W310" i="7"/>
  <c r="V309" i="7"/>
  <c r="W309" i="7"/>
  <c r="V308" i="7"/>
  <c r="W308" i="7"/>
  <c r="V307" i="7"/>
  <c r="W307" i="7"/>
  <c r="V306" i="7"/>
  <c r="W306" i="7"/>
  <c r="V305" i="7"/>
  <c r="W305" i="7"/>
  <c r="V304" i="7"/>
  <c r="W304" i="7"/>
  <c r="V303" i="7"/>
  <c r="W303" i="7"/>
  <c r="AT302" i="7"/>
  <c r="AU302" i="7"/>
  <c r="AV302" i="7"/>
  <c r="AE302" i="7"/>
  <c r="AC302" i="7"/>
  <c r="AF302" i="7"/>
  <c r="AX302" i="7"/>
  <c r="AP302" i="7"/>
  <c r="AQ302" i="7"/>
  <c r="V302" i="7"/>
  <c r="W302" i="7"/>
  <c r="M302" i="7"/>
  <c r="N302" i="7"/>
  <c r="B297" i="7"/>
  <c r="L281" i="7"/>
  <c r="L297" i="7"/>
  <c r="M297" i="7"/>
  <c r="N297" i="7"/>
  <c r="AO281" i="7"/>
  <c r="AO297" i="7"/>
  <c r="AP297" i="7"/>
  <c r="AQ297" i="7"/>
  <c r="AS297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V297" i="7"/>
  <c r="W297" i="7"/>
  <c r="Y297" i="7"/>
  <c r="V296" i="7"/>
  <c r="W296" i="7"/>
  <c r="V295" i="7"/>
  <c r="W295" i="7"/>
  <c r="V294" i="7"/>
  <c r="W294" i="7"/>
  <c r="V293" i="7"/>
  <c r="W293" i="7"/>
  <c r="V292" i="7"/>
  <c r="W292" i="7"/>
  <c r="V291" i="7"/>
  <c r="W291" i="7"/>
  <c r="V290" i="7"/>
  <c r="W290" i="7"/>
  <c r="V289" i="7"/>
  <c r="W289" i="7"/>
  <c r="V288" i="7"/>
  <c r="W288" i="7"/>
  <c r="V287" i="7"/>
  <c r="W287" i="7"/>
  <c r="V286" i="7"/>
  <c r="W286" i="7"/>
  <c r="V285" i="7"/>
  <c r="W285" i="7"/>
  <c r="V284" i="7"/>
  <c r="W284" i="7"/>
  <c r="V283" i="7"/>
  <c r="W283" i="7"/>
  <c r="V282" i="7"/>
  <c r="W282" i="7"/>
  <c r="AT281" i="7"/>
  <c r="AU281" i="7"/>
  <c r="AV281" i="7"/>
  <c r="AE281" i="7"/>
  <c r="AC281" i="7"/>
  <c r="AF281" i="7"/>
  <c r="AX281" i="7"/>
  <c r="AP281" i="7"/>
  <c r="AQ281" i="7"/>
  <c r="V281" i="7"/>
  <c r="W281" i="7"/>
  <c r="M281" i="7"/>
  <c r="N281" i="7"/>
  <c r="L267" i="7"/>
  <c r="L276" i="7"/>
  <c r="M276" i="7"/>
  <c r="N276" i="7"/>
  <c r="AO267" i="7"/>
  <c r="AO276" i="7"/>
  <c r="AP276" i="7"/>
  <c r="AQ276" i="7"/>
  <c r="AS276" i="7"/>
  <c r="U267" i="7"/>
  <c r="U268" i="7"/>
  <c r="U269" i="7"/>
  <c r="U270" i="7"/>
  <c r="U271" i="7"/>
  <c r="U272" i="7"/>
  <c r="U273" i="7"/>
  <c r="U274" i="7"/>
  <c r="U275" i="7"/>
  <c r="U276" i="7"/>
  <c r="V276" i="7"/>
  <c r="W276" i="7"/>
  <c r="Y276" i="7"/>
  <c r="V275" i="7"/>
  <c r="W275" i="7"/>
  <c r="V274" i="7"/>
  <c r="W274" i="7"/>
  <c r="V273" i="7"/>
  <c r="W273" i="7"/>
  <c r="V272" i="7"/>
  <c r="W272" i="7"/>
  <c r="V271" i="7"/>
  <c r="W271" i="7"/>
  <c r="V270" i="7"/>
  <c r="W270" i="7"/>
  <c r="V269" i="7"/>
  <c r="W269" i="7"/>
  <c r="V268" i="7"/>
  <c r="W268" i="7"/>
  <c r="AT267" i="7"/>
  <c r="AU267" i="7"/>
  <c r="AV267" i="7"/>
  <c r="AE267" i="7"/>
  <c r="AC267" i="7"/>
  <c r="AF267" i="7"/>
  <c r="AX267" i="7"/>
  <c r="AP267" i="7"/>
  <c r="AQ267" i="7"/>
  <c r="V267" i="7"/>
  <c r="W267" i="7"/>
  <c r="M267" i="7"/>
  <c r="N267" i="7"/>
  <c r="B261" i="7"/>
  <c r="L244" i="7"/>
  <c r="L261" i="7"/>
  <c r="M261" i="7"/>
  <c r="N261" i="7"/>
  <c r="AO244" i="7"/>
  <c r="AO261" i="7"/>
  <c r="AP261" i="7"/>
  <c r="AQ261" i="7"/>
  <c r="AS261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V261" i="7"/>
  <c r="W261" i="7"/>
  <c r="Y261" i="7"/>
  <c r="V260" i="7"/>
  <c r="W260" i="7"/>
  <c r="V259" i="7"/>
  <c r="W259" i="7"/>
  <c r="V258" i="7"/>
  <c r="W258" i="7"/>
  <c r="V257" i="7"/>
  <c r="W257" i="7"/>
  <c r="V256" i="7"/>
  <c r="W256" i="7"/>
  <c r="V255" i="7"/>
  <c r="W255" i="7"/>
  <c r="V254" i="7"/>
  <c r="W254" i="7"/>
  <c r="V253" i="7"/>
  <c r="W253" i="7"/>
  <c r="V252" i="7"/>
  <c r="W252" i="7"/>
  <c r="V251" i="7"/>
  <c r="W251" i="7"/>
  <c r="V250" i="7"/>
  <c r="W250" i="7"/>
  <c r="V249" i="7"/>
  <c r="W249" i="7"/>
  <c r="V248" i="7"/>
  <c r="W248" i="7"/>
  <c r="V247" i="7"/>
  <c r="W247" i="7"/>
  <c r="V246" i="7"/>
  <c r="W246" i="7"/>
  <c r="V245" i="7"/>
  <c r="W245" i="7"/>
  <c r="AT244" i="7"/>
  <c r="AU244" i="7"/>
  <c r="AV244" i="7"/>
  <c r="AE244" i="7"/>
  <c r="AC244" i="7"/>
  <c r="AF244" i="7"/>
  <c r="AX244" i="7"/>
  <c r="AP244" i="7"/>
  <c r="AQ244" i="7"/>
  <c r="V244" i="7"/>
  <c r="W244" i="7"/>
  <c r="M244" i="7"/>
  <c r="N244" i="7"/>
  <c r="B239" i="7"/>
  <c r="L230" i="7"/>
  <c r="L239" i="7"/>
  <c r="M239" i="7"/>
  <c r="N239" i="7"/>
  <c r="AO230" i="7"/>
  <c r="AO239" i="7"/>
  <c r="AP239" i="7"/>
  <c r="AQ239" i="7"/>
  <c r="AS239" i="7"/>
  <c r="U230" i="7"/>
  <c r="U231" i="7"/>
  <c r="U232" i="7"/>
  <c r="U233" i="7"/>
  <c r="U234" i="7"/>
  <c r="U235" i="7"/>
  <c r="U236" i="7"/>
  <c r="U237" i="7"/>
  <c r="U238" i="7"/>
  <c r="U239" i="7"/>
  <c r="V239" i="7"/>
  <c r="W239" i="7"/>
  <c r="Y239" i="7"/>
  <c r="V238" i="7"/>
  <c r="W238" i="7"/>
  <c r="V237" i="7"/>
  <c r="W237" i="7"/>
  <c r="V236" i="7"/>
  <c r="W236" i="7"/>
  <c r="V235" i="7"/>
  <c r="W235" i="7"/>
  <c r="V234" i="7"/>
  <c r="W234" i="7"/>
  <c r="V233" i="7"/>
  <c r="W233" i="7"/>
  <c r="V232" i="7"/>
  <c r="W232" i="7"/>
  <c r="V231" i="7"/>
  <c r="W231" i="7"/>
  <c r="AT230" i="7"/>
  <c r="AU230" i="7"/>
  <c r="AV230" i="7"/>
  <c r="AE230" i="7"/>
  <c r="AC230" i="7"/>
  <c r="AF230" i="7"/>
  <c r="AX230" i="7"/>
  <c r="AP230" i="7"/>
  <c r="AQ230" i="7"/>
  <c r="V230" i="7"/>
  <c r="W230" i="7"/>
  <c r="M230" i="7"/>
  <c r="N230" i="7"/>
  <c r="B225" i="7"/>
  <c r="L211" i="7"/>
  <c r="L225" i="7"/>
  <c r="M225" i="7"/>
  <c r="N225" i="7"/>
  <c r="AO211" i="7"/>
  <c r="AO225" i="7"/>
  <c r="AP225" i="7"/>
  <c r="AQ225" i="7"/>
  <c r="AS225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V225" i="7"/>
  <c r="W225" i="7"/>
  <c r="Y225" i="7"/>
  <c r="V224" i="7"/>
  <c r="W224" i="7"/>
  <c r="V223" i="7"/>
  <c r="W223" i="7"/>
  <c r="V222" i="7"/>
  <c r="W222" i="7"/>
  <c r="V221" i="7"/>
  <c r="W221" i="7"/>
  <c r="V220" i="7"/>
  <c r="W220" i="7"/>
  <c r="V219" i="7"/>
  <c r="W219" i="7"/>
  <c r="V218" i="7"/>
  <c r="W218" i="7"/>
  <c r="V217" i="7"/>
  <c r="W217" i="7"/>
  <c r="V216" i="7"/>
  <c r="W216" i="7"/>
  <c r="V215" i="7"/>
  <c r="W215" i="7"/>
  <c r="V214" i="7"/>
  <c r="W214" i="7"/>
  <c r="V213" i="7"/>
  <c r="W213" i="7"/>
  <c r="V212" i="7"/>
  <c r="W212" i="7"/>
  <c r="AT211" i="7"/>
  <c r="AU211" i="7"/>
  <c r="AV211" i="7"/>
  <c r="AE211" i="7"/>
  <c r="AC211" i="7"/>
  <c r="AF211" i="7"/>
  <c r="AX211" i="7"/>
  <c r="AP211" i="7"/>
  <c r="AQ211" i="7"/>
  <c r="V211" i="7"/>
  <c r="W211" i="7"/>
  <c r="M211" i="7"/>
  <c r="N211" i="7"/>
  <c r="B206" i="7"/>
  <c r="L202" i="7"/>
  <c r="N206" i="7"/>
  <c r="AO202" i="7"/>
  <c r="AO206" i="7"/>
  <c r="AP206" i="7"/>
  <c r="AQ206" i="7"/>
  <c r="AS206" i="7"/>
  <c r="U202" i="7"/>
  <c r="U203" i="7"/>
  <c r="U204" i="7"/>
  <c r="U205" i="7"/>
  <c r="U206" i="7"/>
  <c r="V206" i="7"/>
  <c r="W206" i="7"/>
  <c r="Y206" i="7"/>
  <c r="L206" i="7"/>
  <c r="M206" i="7"/>
  <c r="V205" i="7"/>
  <c r="W205" i="7"/>
  <c r="V204" i="7"/>
  <c r="W204" i="7"/>
  <c r="V203" i="7"/>
  <c r="W203" i="7"/>
  <c r="AT202" i="7"/>
  <c r="AU202" i="7"/>
  <c r="AV202" i="7"/>
  <c r="AE202" i="7"/>
  <c r="AC202" i="7"/>
  <c r="AF202" i="7"/>
  <c r="AX202" i="7"/>
  <c r="AP202" i="7"/>
  <c r="AQ202" i="7"/>
  <c r="V202" i="7"/>
  <c r="W202" i="7"/>
  <c r="M202" i="7"/>
  <c r="N202" i="7"/>
  <c r="B197" i="7"/>
  <c r="L193" i="7"/>
  <c r="N197" i="7"/>
  <c r="AO193" i="7"/>
  <c r="AO197" i="7"/>
  <c r="AP197" i="7"/>
  <c r="AQ197" i="7"/>
  <c r="AS197" i="7"/>
  <c r="U193" i="7"/>
  <c r="U194" i="7"/>
  <c r="U195" i="7"/>
  <c r="U196" i="7"/>
  <c r="U197" i="7"/>
  <c r="V197" i="7"/>
  <c r="W197" i="7"/>
  <c r="Y197" i="7"/>
  <c r="L197" i="7"/>
  <c r="M197" i="7"/>
  <c r="V196" i="7"/>
  <c r="W196" i="7"/>
  <c r="V195" i="7"/>
  <c r="W195" i="7"/>
  <c r="V194" i="7"/>
  <c r="W194" i="7"/>
  <c r="AT193" i="7"/>
  <c r="AU193" i="7"/>
  <c r="AV193" i="7"/>
  <c r="AE193" i="7"/>
  <c r="AC193" i="7"/>
  <c r="AF193" i="7"/>
  <c r="AX193" i="7"/>
  <c r="AP193" i="7"/>
  <c r="AQ193" i="7"/>
  <c r="V193" i="7"/>
  <c r="W193" i="7"/>
  <c r="M193" i="7"/>
  <c r="N193" i="7"/>
  <c r="L176" i="7"/>
  <c r="L188" i="7"/>
  <c r="M188" i="7"/>
  <c r="N188" i="7"/>
  <c r="AO176" i="7"/>
  <c r="AO188" i="7"/>
  <c r="AP188" i="7"/>
  <c r="AS188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V188" i="7"/>
  <c r="W188" i="7"/>
  <c r="Y188" i="7"/>
  <c r="V187" i="7"/>
  <c r="W187" i="7"/>
  <c r="V186" i="7"/>
  <c r="W186" i="7"/>
  <c r="V185" i="7"/>
  <c r="W185" i="7"/>
  <c r="V184" i="7"/>
  <c r="W184" i="7"/>
  <c r="V183" i="7"/>
  <c r="W183" i="7"/>
  <c r="V182" i="7"/>
  <c r="W182" i="7"/>
  <c r="V181" i="7"/>
  <c r="W181" i="7"/>
  <c r="V180" i="7"/>
  <c r="W180" i="7"/>
  <c r="V179" i="7"/>
  <c r="W179" i="7"/>
  <c r="V178" i="7"/>
  <c r="W178" i="7"/>
  <c r="V177" i="7"/>
  <c r="W177" i="7"/>
  <c r="AT176" i="7"/>
  <c r="AU176" i="7"/>
  <c r="AV176" i="7"/>
  <c r="AE176" i="7"/>
  <c r="AC176" i="7"/>
  <c r="AF176" i="7"/>
  <c r="AX176" i="7"/>
  <c r="AP176" i="7"/>
  <c r="AQ176" i="7"/>
  <c r="V176" i="7"/>
  <c r="W176" i="7"/>
  <c r="M176" i="7"/>
  <c r="N176" i="7"/>
  <c r="AO154" i="7"/>
  <c r="AO171" i="7"/>
  <c r="AP171" i="7"/>
  <c r="AQ171" i="7"/>
  <c r="AS171" i="7"/>
  <c r="V166" i="7"/>
  <c r="W166" i="7"/>
  <c r="V165" i="7"/>
  <c r="W165" i="7"/>
  <c r="V164" i="7"/>
  <c r="W164" i="7"/>
  <c r="V163" i="7"/>
  <c r="W163" i="7"/>
  <c r="V162" i="7"/>
  <c r="W162" i="7"/>
  <c r="V161" i="7"/>
  <c r="W161" i="7"/>
  <c r="V160" i="7"/>
  <c r="W160" i="7"/>
  <c r="V159" i="7"/>
  <c r="W159" i="7"/>
  <c r="V158" i="7"/>
  <c r="W158" i="7"/>
  <c r="V157" i="7"/>
  <c r="W157" i="7"/>
  <c r="V156" i="7"/>
  <c r="W156" i="7"/>
  <c r="V155" i="7"/>
  <c r="W155" i="7"/>
  <c r="AT154" i="7"/>
  <c r="AU154" i="7"/>
  <c r="AV154" i="7"/>
  <c r="AE154" i="7"/>
  <c r="AC154" i="7"/>
  <c r="AF154" i="7"/>
  <c r="AX154" i="7"/>
  <c r="AP154" i="7"/>
  <c r="AQ154" i="7"/>
  <c r="V154" i="7"/>
  <c r="W154" i="7"/>
  <c r="M154" i="7"/>
  <c r="N154" i="7"/>
  <c r="L138" i="7"/>
  <c r="L149" i="7"/>
  <c r="M149" i="7"/>
  <c r="N149" i="7"/>
  <c r="AO138" i="7"/>
  <c r="AO149" i="7"/>
  <c r="AP149" i="7"/>
  <c r="AQ149" i="7"/>
  <c r="AS149" i="7"/>
  <c r="Y149" i="7"/>
  <c r="V148" i="7"/>
  <c r="W148" i="7"/>
  <c r="V147" i="7"/>
  <c r="W147" i="7"/>
  <c r="V146" i="7"/>
  <c r="W146" i="7"/>
  <c r="V145" i="7"/>
  <c r="W145" i="7"/>
  <c r="V144" i="7"/>
  <c r="W144" i="7"/>
  <c r="V143" i="7"/>
  <c r="W143" i="7"/>
  <c r="V142" i="7"/>
  <c r="W142" i="7"/>
  <c r="V141" i="7"/>
  <c r="W141" i="7"/>
  <c r="V140" i="7"/>
  <c r="W140" i="7"/>
  <c r="V139" i="7"/>
  <c r="W139" i="7"/>
  <c r="AT138" i="7"/>
  <c r="AU138" i="7"/>
  <c r="AV138" i="7"/>
  <c r="AE138" i="7"/>
  <c r="AC138" i="7"/>
  <c r="AF138" i="7"/>
  <c r="AX138" i="7"/>
  <c r="AP138" i="7"/>
  <c r="AQ138" i="7"/>
  <c r="V138" i="7"/>
  <c r="W138" i="7"/>
  <c r="M138" i="7"/>
  <c r="N138" i="7"/>
  <c r="B133" i="7"/>
  <c r="L118" i="7"/>
  <c r="L133" i="7"/>
  <c r="M133" i="7"/>
  <c r="N133" i="7"/>
  <c r="AO118" i="7"/>
  <c r="AO133" i="7"/>
  <c r="AP133" i="7"/>
  <c r="AQ133" i="7"/>
  <c r="AS133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V133" i="7"/>
  <c r="W133" i="7"/>
  <c r="Y133" i="7"/>
  <c r="V132" i="7"/>
  <c r="W132" i="7"/>
  <c r="V131" i="7"/>
  <c r="W131" i="7"/>
  <c r="V130" i="7"/>
  <c r="W130" i="7"/>
  <c r="V129" i="7"/>
  <c r="W129" i="7"/>
  <c r="V128" i="7"/>
  <c r="W128" i="7"/>
  <c r="V127" i="7"/>
  <c r="W127" i="7"/>
  <c r="V126" i="7"/>
  <c r="W126" i="7"/>
  <c r="V125" i="7"/>
  <c r="W125" i="7"/>
  <c r="V124" i="7"/>
  <c r="W124" i="7"/>
  <c r="V123" i="7"/>
  <c r="W123" i="7"/>
  <c r="V122" i="7"/>
  <c r="W122" i="7"/>
  <c r="V121" i="7"/>
  <c r="W121" i="7"/>
  <c r="V120" i="7"/>
  <c r="W120" i="7"/>
  <c r="V119" i="7"/>
  <c r="W119" i="7"/>
  <c r="AU118" i="7"/>
  <c r="AE118" i="7"/>
  <c r="AX118" i="7"/>
  <c r="AP118" i="7"/>
  <c r="AQ118" i="7"/>
  <c r="V118" i="7"/>
  <c r="W118" i="7"/>
  <c r="M118" i="7"/>
  <c r="N118" i="7"/>
  <c r="B113" i="7"/>
  <c r="L96" i="7"/>
  <c r="N113" i="7"/>
  <c r="AO113" i="7"/>
  <c r="AP113" i="7"/>
  <c r="AQ113" i="7"/>
  <c r="AS113" i="7"/>
  <c r="U113" i="7"/>
  <c r="V113" i="7"/>
  <c r="W113" i="7"/>
  <c r="Y113" i="7"/>
  <c r="L113" i="7"/>
  <c r="M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AT96" i="7"/>
  <c r="AU96" i="7"/>
  <c r="AV96" i="7"/>
  <c r="AE96" i="7"/>
  <c r="AC96" i="7"/>
  <c r="AF96" i="7"/>
  <c r="AX96" i="7"/>
  <c r="W96" i="7"/>
  <c r="M96" i="7"/>
  <c r="N96" i="7"/>
  <c r="V90" i="7"/>
  <c r="W90" i="7"/>
  <c r="V89" i="7"/>
  <c r="W89" i="7"/>
  <c r="V88" i="7"/>
  <c r="W88" i="7"/>
  <c r="V87" i="7"/>
  <c r="W87" i="7"/>
  <c r="V86" i="7"/>
  <c r="W86" i="7"/>
  <c r="V85" i="7"/>
  <c r="W85" i="7"/>
  <c r="V84" i="7"/>
  <c r="W84" i="7"/>
  <c r="V83" i="7"/>
  <c r="W83" i="7"/>
  <c r="V82" i="7"/>
  <c r="W82" i="7"/>
  <c r="V81" i="7"/>
  <c r="W81" i="7"/>
  <c r="V80" i="7"/>
  <c r="W80" i="7"/>
  <c r="AT79" i="7"/>
  <c r="AU79" i="7"/>
  <c r="AV79" i="7"/>
  <c r="AE79" i="7"/>
  <c r="AC79" i="7"/>
  <c r="AF79" i="7"/>
  <c r="AX79" i="7"/>
  <c r="AQ79" i="7"/>
  <c r="V79" i="7"/>
  <c r="W79" i="7"/>
  <c r="M79" i="7"/>
  <c r="N79" i="7"/>
  <c r="B74" i="7"/>
  <c r="L66" i="7"/>
  <c r="L67" i="7"/>
  <c r="L68" i="7"/>
  <c r="L74" i="7"/>
  <c r="M74" i="7"/>
  <c r="N74" i="7"/>
  <c r="AO66" i="7"/>
  <c r="AO74" i="7"/>
  <c r="AP74" i="7"/>
  <c r="AQ74" i="7"/>
  <c r="AS74" i="7"/>
  <c r="U66" i="7"/>
  <c r="U67" i="7"/>
  <c r="U68" i="7"/>
  <c r="U69" i="7"/>
  <c r="U70" i="7"/>
  <c r="U71" i="7"/>
  <c r="U72" i="7"/>
  <c r="U73" i="7"/>
  <c r="U74" i="7"/>
  <c r="V74" i="7"/>
  <c r="W74" i="7"/>
  <c r="Y74" i="7"/>
  <c r="V73" i="7"/>
  <c r="W73" i="7"/>
  <c r="V72" i="7"/>
  <c r="W72" i="7"/>
  <c r="V71" i="7"/>
  <c r="W71" i="7"/>
  <c r="V70" i="7"/>
  <c r="W70" i="7"/>
  <c r="V69" i="7"/>
  <c r="W69" i="7"/>
  <c r="V68" i="7"/>
  <c r="W68" i="7"/>
  <c r="M68" i="7"/>
  <c r="N68" i="7"/>
  <c r="V67" i="7"/>
  <c r="W67" i="7"/>
  <c r="M67" i="7"/>
  <c r="N67" i="7"/>
  <c r="AT66" i="7"/>
  <c r="AU66" i="7"/>
  <c r="AV66" i="7"/>
  <c r="AE66" i="7"/>
  <c r="AC66" i="7"/>
  <c r="AF66" i="7"/>
  <c r="AX66" i="7"/>
  <c r="AP66" i="7"/>
  <c r="AQ66" i="7"/>
  <c r="V66" i="7"/>
  <c r="W66" i="7"/>
  <c r="M66" i="7"/>
  <c r="N66" i="7"/>
  <c r="B61" i="7"/>
  <c r="L52" i="7"/>
  <c r="L53" i="7"/>
  <c r="L54" i="7"/>
  <c r="L61" i="7"/>
  <c r="M61" i="7"/>
  <c r="N61" i="7"/>
  <c r="AO61" i="7"/>
  <c r="AP61" i="7"/>
  <c r="AQ61" i="7"/>
  <c r="AS61" i="7"/>
  <c r="U52" i="7"/>
  <c r="U53" i="7"/>
  <c r="U54" i="7"/>
  <c r="U55" i="7"/>
  <c r="U57" i="7"/>
  <c r="U58" i="7"/>
  <c r="U59" i="7"/>
  <c r="U60" i="7"/>
  <c r="U61" i="7"/>
  <c r="V61" i="7"/>
  <c r="W61" i="7"/>
  <c r="Y61" i="7"/>
  <c r="V60" i="7"/>
  <c r="V59" i="7"/>
  <c r="V58" i="7"/>
  <c r="V57" i="7"/>
  <c r="V55" i="7"/>
  <c r="V54" i="7"/>
  <c r="M54" i="7"/>
  <c r="V53" i="7"/>
  <c r="M53" i="7"/>
  <c r="AT52" i="7"/>
  <c r="AU52" i="7"/>
  <c r="AV52" i="7"/>
  <c r="AE52" i="7"/>
  <c r="AC52" i="7"/>
  <c r="AF52" i="7"/>
  <c r="AX52" i="7"/>
  <c r="AP52" i="7"/>
  <c r="AQ52" i="7"/>
  <c r="V52" i="7"/>
  <c r="W52" i="7"/>
  <c r="M52" i="7"/>
  <c r="N52" i="7"/>
  <c r="B47" i="7"/>
  <c r="L47" i="7"/>
  <c r="M47" i="7"/>
  <c r="N47" i="7"/>
  <c r="AO47" i="7"/>
  <c r="AP47" i="7"/>
  <c r="AQ47" i="7"/>
  <c r="AS47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V47" i="7"/>
  <c r="W47" i="7"/>
  <c r="Y47" i="7"/>
  <c r="V46" i="7"/>
  <c r="W46" i="7"/>
  <c r="V45" i="7"/>
  <c r="W45" i="7"/>
  <c r="V44" i="7"/>
  <c r="W44" i="7"/>
  <c r="V43" i="7"/>
  <c r="W43" i="7"/>
  <c r="V42" i="7"/>
  <c r="W42" i="7"/>
  <c r="V41" i="7"/>
  <c r="W41" i="7"/>
  <c r="V40" i="7"/>
  <c r="W40" i="7"/>
  <c r="V39" i="7"/>
  <c r="W39" i="7"/>
  <c r="V38" i="7"/>
  <c r="W38" i="7"/>
  <c r="V37" i="7"/>
  <c r="W37" i="7"/>
  <c r="V36" i="7"/>
  <c r="W36" i="7"/>
  <c r="N36" i="7"/>
  <c r="V35" i="7"/>
  <c r="W35" i="7"/>
  <c r="N35" i="7"/>
  <c r="AT34" i="7"/>
  <c r="AU34" i="7"/>
  <c r="AV34" i="7"/>
  <c r="AE34" i="7"/>
  <c r="AC34" i="7"/>
  <c r="AF34" i="7"/>
  <c r="AX34" i="7"/>
  <c r="AP34" i="7"/>
  <c r="AQ34" i="7"/>
  <c r="V34" i="7"/>
  <c r="W34" i="7"/>
  <c r="N34" i="7"/>
  <c r="V26" i="7"/>
  <c r="AO26" i="7"/>
  <c r="AO30" i="7"/>
  <c r="AP30" i="7"/>
  <c r="AQ30" i="7"/>
  <c r="AS30" i="7"/>
  <c r="V29" i="7"/>
  <c r="AT26" i="7"/>
  <c r="AU26" i="7"/>
  <c r="AV26" i="7"/>
  <c r="AE26" i="7"/>
  <c r="AC26" i="7"/>
  <c r="AF26" i="7"/>
  <c r="AP26" i="7"/>
  <c r="AQ26" i="7"/>
  <c r="W26" i="7"/>
  <c r="N26" i="7"/>
  <c r="M10" i="7"/>
  <c r="V11" i="7"/>
  <c r="W11" i="7"/>
  <c r="V12" i="7"/>
  <c r="W12" i="7"/>
  <c r="V13" i="7"/>
  <c r="W13" i="7"/>
  <c r="V14" i="7"/>
  <c r="W14" i="7"/>
  <c r="V15" i="7"/>
  <c r="W15" i="7"/>
  <c r="V16" i="7"/>
  <c r="W16" i="7"/>
  <c r="V17" i="7"/>
  <c r="W17" i="7"/>
  <c r="V18" i="7"/>
  <c r="W18" i="7"/>
  <c r="V19" i="7"/>
  <c r="W19" i="7"/>
  <c r="V20" i="7"/>
  <c r="W20" i="7"/>
  <c r="V21" i="7"/>
  <c r="W21" i="7"/>
  <c r="V10" i="7"/>
  <c r="N12" i="7"/>
  <c r="M11" i="7"/>
  <c r="N11" i="7"/>
  <c r="AT10" i="7"/>
  <c r="AU10" i="7"/>
  <c r="AV10" i="7"/>
  <c r="AQ10" i="7"/>
  <c r="W10" i="7"/>
  <c r="N10" i="7"/>
  <c r="AL127" i="6"/>
  <c r="AL128" i="6"/>
  <c r="AL129" i="6"/>
  <c r="AL130" i="6"/>
  <c r="AL131" i="6"/>
  <c r="AL132" i="6"/>
  <c r="AL133" i="6"/>
  <c r="AL135" i="6"/>
  <c r="AL136" i="6"/>
  <c r="AL137" i="6"/>
  <c r="AL139" i="6"/>
  <c r="AL140" i="6"/>
  <c r="AL141" i="6"/>
  <c r="AL142" i="6"/>
  <c r="AL250" i="6"/>
  <c r="AL237" i="6"/>
  <c r="AL228" i="6"/>
  <c r="AL225" i="6"/>
  <c r="AL209" i="6"/>
  <c r="AL210" i="6"/>
  <c r="AL211" i="6"/>
  <c r="AL212" i="6"/>
  <c r="AL213" i="6"/>
  <c r="AL214" i="6"/>
  <c r="AL216" i="6"/>
  <c r="AL217" i="6"/>
  <c r="AL218" i="6"/>
  <c r="AL219" i="6"/>
  <c r="AL208" i="6"/>
  <c r="AL149" i="6"/>
  <c r="AL150" i="6"/>
  <c r="AL151" i="6"/>
  <c r="AL153" i="6"/>
  <c r="AL154" i="6"/>
  <c r="AL155" i="6"/>
  <c r="AL156" i="6"/>
  <c r="AL158" i="6"/>
  <c r="AL159" i="6"/>
  <c r="AL160" i="6"/>
  <c r="AL161" i="6"/>
  <c r="AL162" i="6"/>
  <c r="AL111" i="6"/>
  <c r="AL112" i="6"/>
  <c r="AL113" i="6"/>
  <c r="AL114" i="6"/>
  <c r="AL115" i="6"/>
  <c r="AL116" i="6"/>
  <c r="AL117" i="6"/>
  <c r="AL118" i="6"/>
  <c r="AL119" i="6"/>
  <c r="AL97" i="6"/>
  <c r="AL98" i="6"/>
  <c r="AL99" i="6"/>
  <c r="AL100" i="6"/>
  <c r="AL101" i="6"/>
  <c r="AL102" i="6"/>
  <c r="AL103" i="6"/>
  <c r="AL96" i="6"/>
  <c r="AM83" i="6"/>
  <c r="AM84" i="6"/>
  <c r="AM85" i="6"/>
  <c r="AM86" i="6"/>
  <c r="AM89" i="6"/>
  <c r="AM90" i="6"/>
  <c r="AL82" i="6"/>
  <c r="AL468" i="6"/>
  <c r="AL469" i="6"/>
  <c r="AL470" i="6"/>
  <c r="AL467" i="6"/>
  <c r="AL457" i="6"/>
  <c r="AL458" i="6"/>
  <c r="AL459" i="6"/>
  <c r="AL460" i="6"/>
  <c r="AL461" i="6"/>
  <c r="AL456" i="6"/>
  <c r="AL445" i="6"/>
  <c r="AL446" i="6"/>
  <c r="AL447" i="6"/>
  <c r="AL448" i="6"/>
  <c r="AL449" i="6"/>
  <c r="AL450" i="6"/>
  <c r="AL444" i="6"/>
  <c r="AL427" i="6"/>
  <c r="AM427" i="6"/>
  <c r="AL428" i="6"/>
  <c r="AM428" i="6"/>
  <c r="AL429" i="6"/>
  <c r="AM429" i="6"/>
  <c r="AL430" i="6"/>
  <c r="AM430" i="6"/>
  <c r="AL431" i="6"/>
  <c r="AM431" i="6"/>
  <c r="AL432" i="6"/>
  <c r="AM432" i="6"/>
  <c r="AL433" i="6"/>
  <c r="AM433" i="6"/>
  <c r="AL434" i="6"/>
  <c r="AM434" i="6"/>
  <c r="AL435" i="6"/>
  <c r="AM435" i="6"/>
  <c r="AL436" i="6"/>
  <c r="AM436" i="6"/>
  <c r="AL437" i="6"/>
  <c r="AM437" i="6"/>
  <c r="AL423" i="6"/>
  <c r="AL424" i="6"/>
  <c r="AL425" i="6"/>
  <c r="AL426" i="6"/>
  <c r="AL422" i="6"/>
  <c r="AL412" i="6"/>
  <c r="AL413" i="6"/>
  <c r="AL414" i="6"/>
  <c r="AL415" i="6"/>
  <c r="AL416" i="6"/>
  <c r="AL411" i="6"/>
  <c r="AL400" i="6"/>
  <c r="AM412" i="6"/>
  <c r="AM413" i="6"/>
  <c r="AM414" i="6"/>
  <c r="AM415" i="6"/>
  <c r="AM416" i="6"/>
  <c r="AL386" i="6"/>
  <c r="AM386" i="6"/>
  <c r="AL401" i="6"/>
  <c r="AM401" i="6"/>
  <c r="AL402" i="6"/>
  <c r="AM402" i="6"/>
  <c r="AL403" i="6"/>
  <c r="AM403" i="6"/>
  <c r="AL404" i="6"/>
  <c r="AM404" i="6"/>
  <c r="AL405" i="6"/>
  <c r="AM405" i="6"/>
  <c r="AL387" i="6"/>
  <c r="AL388" i="6"/>
  <c r="AL389" i="6"/>
  <c r="AL390" i="6"/>
  <c r="AL391" i="6"/>
  <c r="AL392" i="6"/>
  <c r="AL393" i="6"/>
  <c r="AL394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66" i="6"/>
  <c r="AL352" i="6"/>
  <c r="AL353" i="6"/>
  <c r="AL354" i="6"/>
  <c r="AL355" i="6"/>
  <c r="AL356" i="6"/>
  <c r="AL357" i="6"/>
  <c r="AL358" i="6"/>
  <c r="AL359" i="6"/>
  <c r="AL360" i="6"/>
  <c r="AL338" i="6"/>
  <c r="AL339" i="6"/>
  <c r="AL340" i="6"/>
  <c r="AL341" i="6"/>
  <c r="AL342" i="6"/>
  <c r="AL343" i="6"/>
  <c r="AL344" i="6"/>
  <c r="AL345" i="6"/>
  <c r="AL337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30" i="6"/>
  <c r="AL331" i="6"/>
  <c r="AL302" i="6"/>
  <c r="AL303" i="6"/>
  <c r="AL304" i="6"/>
  <c r="AL305" i="6"/>
  <c r="AL306" i="6"/>
  <c r="AL307" i="6"/>
  <c r="AL308" i="6"/>
  <c r="AL30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45" i="6"/>
  <c r="AL248" i="6"/>
  <c r="AL249" i="6"/>
  <c r="AL252" i="6"/>
  <c r="AL253" i="6"/>
  <c r="AL254" i="6"/>
  <c r="AL255" i="6"/>
  <c r="AL256" i="6"/>
  <c r="AL257" i="6"/>
  <c r="AL236" i="6"/>
  <c r="AL238" i="6"/>
  <c r="AL235" i="6"/>
  <c r="AL226" i="6"/>
  <c r="AL227" i="6"/>
  <c r="AL55" i="6"/>
  <c r="AM55" i="6"/>
  <c r="AL10" i="6"/>
  <c r="AM467" i="6"/>
  <c r="AM468" i="6"/>
  <c r="AM459" i="6"/>
  <c r="AM460" i="6"/>
  <c r="AM446" i="6"/>
  <c r="AM447" i="6"/>
  <c r="AM448" i="6"/>
  <c r="AM449" i="6"/>
  <c r="AM450" i="6"/>
  <c r="AM390" i="6"/>
  <c r="AM391" i="6"/>
  <c r="AM392" i="6"/>
  <c r="AM393" i="6"/>
  <c r="AM394" i="6"/>
  <c r="AM371" i="6"/>
  <c r="AM372" i="6"/>
  <c r="AM373" i="6"/>
  <c r="AM374" i="6"/>
  <c r="AM375" i="6"/>
  <c r="AM376" i="6"/>
  <c r="AM377" i="6"/>
  <c r="AM378" i="6"/>
  <c r="AM379" i="6"/>
  <c r="AM353" i="6"/>
  <c r="AM354" i="6"/>
  <c r="AM355" i="6"/>
  <c r="AM356" i="6"/>
  <c r="AM357" i="6"/>
  <c r="AM358" i="6"/>
  <c r="AM359" i="6"/>
  <c r="AM339" i="6"/>
  <c r="AM340" i="6"/>
  <c r="AM341" i="6"/>
  <c r="AM342" i="6"/>
  <c r="AM343" i="6"/>
  <c r="AM344" i="6"/>
  <c r="AM345" i="6"/>
  <c r="AM320" i="6"/>
  <c r="AM321" i="6"/>
  <c r="AM322" i="6"/>
  <c r="AM323" i="6"/>
  <c r="AM324" i="6"/>
  <c r="AM325" i="6"/>
  <c r="AM326" i="6"/>
  <c r="AM327" i="6"/>
  <c r="AM328" i="6"/>
  <c r="AM304" i="6"/>
  <c r="AM305" i="6"/>
  <c r="AM306" i="6"/>
  <c r="AM307" i="6"/>
  <c r="AM308" i="6"/>
  <c r="AM286" i="6"/>
  <c r="AM287" i="6"/>
  <c r="AM288" i="6"/>
  <c r="AM289" i="6"/>
  <c r="AM290" i="6"/>
  <c r="AM291" i="6"/>
  <c r="AM292" i="6"/>
  <c r="AM293" i="6"/>
  <c r="AM294" i="6"/>
  <c r="AM266" i="6"/>
  <c r="AM267" i="6"/>
  <c r="AM268" i="6"/>
  <c r="AM269" i="6"/>
  <c r="AM270" i="6"/>
  <c r="AM271" i="6"/>
  <c r="Z256" i="6"/>
  <c r="AA256" i="6"/>
  <c r="AM248" i="6"/>
  <c r="AM249" i="6"/>
  <c r="AM250" i="6"/>
  <c r="AM252" i="6"/>
  <c r="AM253" i="6"/>
  <c r="AM254" i="6"/>
  <c r="AM255" i="6"/>
  <c r="AM256" i="6"/>
  <c r="AM257" i="6"/>
  <c r="AM237" i="6"/>
  <c r="AM238" i="6"/>
  <c r="AM227" i="6"/>
  <c r="AM228" i="6"/>
  <c r="AM211" i="6"/>
  <c r="AM212" i="6"/>
  <c r="AM213" i="6"/>
  <c r="AM214" i="6"/>
  <c r="AM216" i="6"/>
  <c r="AM217" i="6"/>
  <c r="AM218" i="6"/>
  <c r="AM219" i="6"/>
  <c r="AM191" i="6"/>
  <c r="AM192" i="6"/>
  <c r="AM193" i="6"/>
  <c r="AM194" i="6"/>
  <c r="AM195" i="6"/>
  <c r="AM197" i="6"/>
  <c r="AM198" i="6"/>
  <c r="AM199" i="6"/>
  <c r="AM200" i="6"/>
  <c r="AM201" i="6"/>
  <c r="AM173" i="6"/>
  <c r="AM174" i="6"/>
  <c r="AM175" i="6"/>
  <c r="AM176" i="6"/>
  <c r="AM177" i="6"/>
  <c r="AM151" i="6"/>
  <c r="AM153" i="6"/>
  <c r="AM154" i="6"/>
  <c r="AM155" i="6"/>
  <c r="AM156" i="6"/>
  <c r="AM158" i="6"/>
  <c r="AM159" i="6"/>
  <c r="AM160" i="6"/>
  <c r="AM161" i="6"/>
  <c r="AM162" i="6"/>
  <c r="AM132" i="6"/>
  <c r="AM133" i="6"/>
  <c r="AM135" i="6"/>
  <c r="AM136" i="6"/>
  <c r="AM137" i="6"/>
  <c r="AM139" i="6"/>
  <c r="AM140" i="6"/>
  <c r="AM141" i="6"/>
  <c r="AM142" i="6"/>
  <c r="AM115" i="6"/>
  <c r="AM116" i="6"/>
  <c r="AM117" i="6"/>
  <c r="AM118" i="6"/>
  <c r="AM119" i="6"/>
  <c r="AM101" i="6"/>
  <c r="AM102" i="6"/>
  <c r="AM57" i="6"/>
  <c r="AM56" i="6"/>
  <c r="AM58" i="6"/>
  <c r="AM70" i="6"/>
  <c r="AM71" i="6"/>
  <c r="AM72" i="6"/>
  <c r="AM73" i="6"/>
  <c r="AM74" i="6"/>
  <c r="Z76" i="6"/>
  <c r="AA76" i="6"/>
  <c r="Z459" i="6"/>
  <c r="AA459" i="6"/>
  <c r="Z460" i="6"/>
  <c r="AA460" i="6"/>
  <c r="Z427" i="6"/>
  <c r="AA427" i="6"/>
  <c r="Z428" i="6"/>
  <c r="AA428" i="6"/>
  <c r="Z429" i="6"/>
  <c r="AA429" i="6"/>
  <c r="Z430" i="6"/>
  <c r="AA430" i="6"/>
  <c r="Z431" i="6"/>
  <c r="AA431" i="6"/>
  <c r="Z432" i="6"/>
  <c r="AA432" i="6"/>
  <c r="Z433" i="6"/>
  <c r="AA433" i="6"/>
  <c r="Z434" i="6"/>
  <c r="AA434" i="6"/>
  <c r="Z412" i="6"/>
  <c r="AA412" i="6"/>
  <c r="Z413" i="6"/>
  <c r="AA413" i="6"/>
  <c r="Z414" i="6"/>
  <c r="AA414" i="6"/>
  <c r="Z415" i="6"/>
  <c r="AA415" i="6"/>
  <c r="Z416" i="6"/>
  <c r="AA416" i="6"/>
  <c r="Z402" i="6"/>
  <c r="AA402" i="6"/>
  <c r="Z403" i="6"/>
  <c r="AA403" i="6"/>
  <c r="Z404" i="6"/>
  <c r="AA404" i="6"/>
  <c r="Z405" i="6"/>
  <c r="AA405" i="6"/>
  <c r="Z359" i="6"/>
  <c r="AA359" i="6"/>
  <c r="Z342" i="6"/>
  <c r="AA342" i="6"/>
  <c r="Z156" i="6"/>
  <c r="AA156" i="6"/>
  <c r="Z157" i="6"/>
  <c r="AA157" i="6"/>
  <c r="AA200" i="6"/>
  <c r="Z376" i="6"/>
  <c r="AA376" i="6"/>
  <c r="Z102" i="6"/>
  <c r="AA102" i="6"/>
  <c r="Z89" i="6"/>
  <c r="AA89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AM470" i="6"/>
  <c r="Z470" i="6"/>
  <c r="AA470" i="6"/>
  <c r="AM469" i="6"/>
  <c r="O469" i="6"/>
  <c r="P469" i="6"/>
  <c r="O468" i="6"/>
  <c r="P468" i="6"/>
  <c r="O467" i="6"/>
  <c r="P467" i="6"/>
  <c r="AM461" i="6"/>
  <c r="O461" i="6"/>
  <c r="P461" i="6"/>
  <c r="AM458" i="6"/>
  <c r="Z458" i="6"/>
  <c r="AA458" i="6"/>
  <c r="AM457" i="6"/>
  <c r="Z457" i="6"/>
  <c r="AA457" i="6"/>
  <c r="AM456" i="6"/>
  <c r="Z456" i="6"/>
  <c r="AA456" i="6"/>
  <c r="O450" i="6"/>
  <c r="P450" i="6"/>
  <c r="O449" i="6"/>
  <c r="P449" i="6"/>
  <c r="O448" i="6"/>
  <c r="P448" i="6"/>
  <c r="O447" i="6"/>
  <c r="P447" i="6"/>
  <c r="O446" i="6"/>
  <c r="P446" i="6"/>
  <c r="AM445" i="6"/>
  <c r="Z445" i="6"/>
  <c r="AA445" i="6"/>
  <c r="AM444" i="6"/>
  <c r="Z444" i="6"/>
  <c r="AA444" i="6"/>
  <c r="AK439" i="6"/>
  <c r="AL439" i="6"/>
  <c r="Y439" i="6"/>
  <c r="Z439" i="6"/>
  <c r="AL438" i="6"/>
  <c r="AM438" i="6"/>
  <c r="Z438" i="6"/>
  <c r="AA438" i="6"/>
  <c r="Z437" i="6"/>
  <c r="AA437" i="6"/>
  <c r="Z435" i="6"/>
  <c r="AA435" i="6"/>
  <c r="AM426" i="6"/>
  <c r="Z426" i="6"/>
  <c r="AA426" i="6"/>
  <c r="AM425" i="6"/>
  <c r="Z425" i="6"/>
  <c r="AA425" i="6"/>
  <c r="AM424" i="6"/>
  <c r="Z424" i="6"/>
  <c r="AA424" i="6"/>
  <c r="AM423" i="6"/>
  <c r="Z423" i="6"/>
  <c r="AA423" i="6"/>
  <c r="AM422" i="6"/>
  <c r="Z422" i="6"/>
  <c r="AA422" i="6"/>
  <c r="AK417" i="6"/>
  <c r="AL417" i="6"/>
  <c r="Y417" i="6"/>
  <c r="Z417" i="6"/>
  <c r="O416" i="6"/>
  <c r="P416" i="6"/>
  <c r="AM411" i="6"/>
  <c r="Z411" i="6"/>
  <c r="AA411" i="6"/>
  <c r="AK406" i="6"/>
  <c r="AL406" i="6"/>
  <c r="Y406" i="6"/>
  <c r="Z406" i="6"/>
  <c r="Z401" i="6"/>
  <c r="AA401" i="6"/>
  <c r="AM400" i="6"/>
  <c r="Z400" i="6"/>
  <c r="AA400" i="6"/>
  <c r="Z394" i="6"/>
  <c r="AA394" i="6"/>
  <c r="O393" i="6"/>
  <c r="P393" i="6"/>
  <c r="O392" i="6"/>
  <c r="P392" i="6"/>
  <c r="O391" i="6"/>
  <c r="P391" i="6"/>
  <c r="O390" i="6"/>
  <c r="P390" i="6"/>
  <c r="AM389" i="6"/>
  <c r="O389" i="6"/>
  <c r="P389" i="6"/>
  <c r="AM388" i="6"/>
  <c r="O388" i="6"/>
  <c r="P388" i="6"/>
  <c r="AM387" i="6"/>
  <c r="O387" i="6"/>
  <c r="P387" i="6"/>
  <c r="O386" i="6"/>
  <c r="P386" i="6"/>
  <c r="AM380" i="6"/>
  <c r="O380" i="6"/>
  <c r="P380" i="6"/>
  <c r="O379" i="6"/>
  <c r="P379" i="6"/>
  <c r="O378" i="6"/>
  <c r="P378" i="6"/>
  <c r="O377" i="6"/>
  <c r="P377" i="6"/>
  <c r="O375" i="6"/>
  <c r="P375" i="6"/>
  <c r="O374" i="6"/>
  <c r="P374" i="6"/>
  <c r="O373" i="6"/>
  <c r="P373" i="6"/>
  <c r="O372" i="6"/>
  <c r="P372" i="6"/>
  <c r="O371" i="6"/>
  <c r="P371" i="6"/>
  <c r="AM370" i="6"/>
  <c r="O370" i="6"/>
  <c r="P370" i="6"/>
  <c r="AM369" i="6"/>
  <c r="O369" i="6"/>
  <c r="P369" i="6"/>
  <c r="AM368" i="6"/>
  <c r="O368" i="6"/>
  <c r="P368" i="6"/>
  <c r="AM367" i="6"/>
  <c r="O367" i="6"/>
  <c r="P367" i="6"/>
  <c r="AM366" i="6"/>
  <c r="O366" i="6"/>
  <c r="P366" i="6"/>
  <c r="N361" i="6"/>
  <c r="O361" i="6"/>
  <c r="AM360" i="6"/>
  <c r="O360" i="6"/>
  <c r="P360" i="6"/>
  <c r="O359" i="6"/>
  <c r="P359" i="6"/>
  <c r="O358" i="6"/>
  <c r="P358" i="6"/>
  <c r="O357" i="6"/>
  <c r="P357" i="6"/>
  <c r="O356" i="6"/>
  <c r="P356" i="6"/>
  <c r="O355" i="6"/>
  <c r="P355" i="6"/>
  <c r="O354" i="6"/>
  <c r="P354" i="6"/>
  <c r="O353" i="6"/>
  <c r="P353" i="6"/>
  <c r="AM352" i="6"/>
  <c r="O352" i="6"/>
  <c r="P352" i="6"/>
  <c r="AL351" i="6"/>
  <c r="AM351" i="6"/>
  <c r="O351" i="6"/>
  <c r="P351" i="6"/>
  <c r="N346" i="6"/>
  <c r="O346" i="6"/>
  <c r="O345" i="6"/>
  <c r="P345" i="6"/>
  <c r="O344" i="6"/>
  <c r="P344" i="6"/>
  <c r="O343" i="6"/>
  <c r="P343" i="6"/>
  <c r="O342" i="6"/>
  <c r="P342" i="6"/>
  <c r="O341" i="6"/>
  <c r="P341" i="6"/>
  <c r="O340" i="6"/>
  <c r="P340" i="6"/>
  <c r="O339" i="6"/>
  <c r="P339" i="6"/>
  <c r="AM338" i="6"/>
  <c r="O338" i="6"/>
  <c r="P338" i="6"/>
  <c r="AM337" i="6"/>
  <c r="O337" i="6"/>
  <c r="P337" i="6"/>
  <c r="AM331" i="6"/>
  <c r="Z331" i="6"/>
  <c r="AA331" i="6"/>
  <c r="AM330" i="6"/>
  <c r="O330" i="6"/>
  <c r="P330" i="6"/>
  <c r="O329" i="6"/>
  <c r="P329" i="6"/>
  <c r="O328" i="6"/>
  <c r="P328" i="6"/>
  <c r="O327" i="6"/>
  <c r="P327" i="6"/>
  <c r="O326" i="6"/>
  <c r="P326" i="6"/>
  <c r="O325" i="6"/>
  <c r="P325" i="6"/>
  <c r="O324" i="6"/>
  <c r="P324" i="6"/>
  <c r="O323" i="6"/>
  <c r="P323" i="6"/>
  <c r="O322" i="6"/>
  <c r="P322" i="6"/>
  <c r="O321" i="6"/>
  <c r="P321" i="6"/>
  <c r="O320" i="6"/>
  <c r="P320" i="6"/>
  <c r="AM319" i="6"/>
  <c r="O319" i="6"/>
  <c r="P319" i="6"/>
  <c r="AM318" i="6"/>
  <c r="O318" i="6"/>
  <c r="P318" i="6"/>
  <c r="AM317" i="6"/>
  <c r="O317" i="6"/>
  <c r="P317" i="6"/>
  <c r="AM316" i="6"/>
  <c r="O316" i="6"/>
  <c r="P316" i="6"/>
  <c r="AM309" i="6"/>
  <c r="Z309" i="6"/>
  <c r="AA309" i="6"/>
  <c r="O308" i="6"/>
  <c r="P308" i="6"/>
  <c r="O307" i="6"/>
  <c r="P307" i="6"/>
  <c r="O306" i="6"/>
  <c r="P306" i="6"/>
  <c r="O305" i="6"/>
  <c r="P305" i="6"/>
  <c r="O304" i="6"/>
  <c r="P304" i="6"/>
  <c r="AM303" i="6"/>
  <c r="O303" i="6"/>
  <c r="P303" i="6"/>
  <c r="AM302" i="6"/>
  <c r="O302" i="6"/>
  <c r="P302" i="6"/>
  <c r="AL301" i="6"/>
  <c r="AM301" i="6"/>
  <c r="O301" i="6"/>
  <c r="P301" i="6"/>
  <c r="AM295" i="6"/>
  <c r="Z295" i="6"/>
  <c r="AA295" i="6"/>
  <c r="O294" i="6"/>
  <c r="P294" i="6"/>
  <c r="O293" i="6"/>
  <c r="P293" i="6"/>
  <c r="O292" i="6"/>
  <c r="P292" i="6"/>
  <c r="O291" i="6"/>
  <c r="P291" i="6"/>
  <c r="O290" i="6"/>
  <c r="P290" i="6"/>
  <c r="O289" i="6"/>
  <c r="P289" i="6"/>
  <c r="O288" i="6"/>
  <c r="P288" i="6"/>
  <c r="O287" i="6"/>
  <c r="P287" i="6"/>
  <c r="O286" i="6"/>
  <c r="P286" i="6"/>
  <c r="AM285" i="6"/>
  <c r="O285" i="6"/>
  <c r="P285" i="6"/>
  <c r="AM284" i="6"/>
  <c r="O284" i="6"/>
  <c r="P284" i="6"/>
  <c r="AM283" i="6"/>
  <c r="O283" i="6"/>
  <c r="P283" i="6"/>
  <c r="AM282" i="6"/>
  <c r="O282" i="6"/>
  <c r="P282" i="6"/>
  <c r="AM281" i="6"/>
  <c r="O281" i="6"/>
  <c r="P281" i="6"/>
  <c r="AM280" i="6"/>
  <c r="O280" i="6"/>
  <c r="P280" i="6"/>
  <c r="O279" i="6"/>
  <c r="P279" i="6"/>
  <c r="AM272" i="6"/>
  <c r="Z272" i="6"/>
  <c r="AA272" i="6"/>
  <c r="Z271" i="6"/>
  <c r="AA271" i="6"/>
  <c r="O270" i="6"/>
  <c r="P270" i="6"/>
  <c r="O269" i="6"/>
  <c r="P269" i="6"/>
  <c r="O268" i="6"/>
  <c r="P268" i="6"/>
  <c r="O267" i="6"/>
  <c r="P267" i="6"/>
  <c r="O266" i="6"/>
  <c r="P266" i="6"/>
  <c r="AM265" i="6"/>
  <c r="O265" i="6"/>
  <c r="P265" i="6"/>
  <c r="AM264" i="6"/>
  <c r="O264" i="6"/>
  <c r="P264" i="6"/>
  <c r="Z257" i="6"/>
  <c r="AA257" i="6"/>
  <c r="Z255" i="6"/>
  <c r="AA255" i="6"/>
  <c r="O254" i="6"/>
  <c r="P254" i="6"/>
  <c r="O253" i="6"/>
  <c r="P253" i="6"/>
  <c r="O252" i="6"/>
  <c r="P252" i="6"/>
  <c r="O251" i="6"/>
  <c r="P251" i="6"/>
  <c r="O250" i="6"/>
  <c r="P250" i="6"/>
  <c r="O249" i="6"/>
  <c r="P249" i="6"/>
  <c r="O248" i="6"/>
  <c r="P248" i="6"/>
  <c r="O247" i="6"/>
  <c r="P247" i="6"/>
  <c r="O246" i="6"/>
  <c r="P246" i="6"/>
  <c r="AM245" i="6"/>
  <c r="O245" i="6"/>
  <c r="P245" i="6"/>
  <c r="O244" i="6"/>
  <c r="P244" i="6"/>
  <c r="N239" i="6"/>
  <c r="O239" i="6"/>
  <c r="O238" i="6"/>
  <c r="P238" i="6"/>
  <c r="O237" i="6"/>
  <c r="P237" i="6"/>
  <c r="AM236" i="6"/>
  <c r="O236" i="6"/>
  <c r="P236" i="6"/>
  <c r="AM235" i="6"/>
  <c r="O235" i="6"/>
  <c r="P235" i="6"/>
  <c r="N229" i="6"/>
  <c r="O229" i="6"/>
  <c r="O228" i="6"/>
  <c r="P228" i="6"/>
  <c r="O227" i="6"/>
  <c r="P227" i="6"/>
  <c r="AM226" i="6"/>
  <c r="O226" i="6"/>
  <c r="P226" i="6"/>
  <c r="AM225" i="6"/>
  <c r="O225" i="6"/>
  <c r="P225" i="6"/>
  <c r="Z219" i="6"/>
  <c r="AA219" i="6"/>
  <c r="Z218" i="6"/>
  <c r="AA218" i="6"/>
  <c r="O217" i="6"/>
  <c r="P217" i="6"/>
  <c r="O216" i="6"/>
  <c r="P216" i="6"/>
  <c r="O215" i="6"/>
  <c r="P215" i="6"/>
  <c r="O214" i="6"/>
  <c r="P214" i="6"/>
  <c r="O213" i="6"/>
  <c r="P213" i="6"/>
  <c r="O212" i="6"/>
  <c r="P212" i="6"/>
  <c r="O211" i="6"/>
  <c r="P211" i="6"/>
  <c r="AM210" i="6"/>
  <c r="O210" i="6"/>
  <c r="P210" i="6"/>
  <c r="AM209" i="6"/>
  <c r="O209" i="6"/>
  <c r="P209" i="6"/>
  <c r="AM208" i="6"/>
  <c r="O208" i="6"/>
  <c r="P208" i="6"/>
  <c r="AA201" i="6"/>
  <c r="AA199" i="6"/>
  <c r="O198" i="6"/>
  <c r="P198" i="6"/>
  <c r="O197" i="6"/>
  <c r="P197" i="6"/>
  <c r="AA196" i="6"/>
  <c r="O196" i="6"/>
  <c r="P196" i="6"/>
  <c r="O195" i="6"/>
  <c r="P195" i="6"/>
  <c r="O194" i="6"/>
  <c r="P194" i="6"/>
  <c r="O193" i="6"/>
  <c r="P193" i="6"/>
  <c r="O192" i="6"/>
  <c r="P192" i="6"/>
  <c r="O191" i="6"/>
  <c r="P191" i="6"/>
  <c r="AM190" i="6"/>
  <c r="O190" i="6"/>
  <c r="P190" i="6"/>
  <c r="AM189" i="6"/>
  <c r="O189" i="6"/>
  <c r="P189" i="6"/>
  <c r="AM188" i="6"/>
  <c r="O188" i="6"/>
  <c r="P188" i="6"/>
  <c r="AM187" i="6"/>
  <c r="O187" i="6"/>
  <c r="P187" i="6"/>
  <c r="AM186" i="6"/>
  <c r="O186" i="6"/>
  <c r="P186" i="6"/>
  <c r="O185" i="6"/>
  <c r="P185" i="6"/>
  <c r="AM178" i="6"/>
  <c r="AA178" i="6"/>
  <c r="O177" i="6"/>
  <c r="P177" i="6"/>
  <c r="O176" i="6"/>
  <c r="P176" i="6"/>
  <c r="O175" i="6"/>
  <c r="P175" i="6"/>
  <c r="O174" i="6"/>
  <c r="P174" i="6"/>
  <c r="O173" i="6"/>
  <c r="P173" i="6"/>
  <c r="AM172" i="6"/>
  <c r="O172" i="6"/>
  <c r="P172" i="6"/>
  <c r="AM171" i="6"/>
  <c r="O171" i="6"/>
  <c r="P171" i="6"/>
  <c r="AM170" i="6"/>
  <c r="O170" i="6"/>
  <c r="P170" i="6"/>
  <c r="AM169" i="6"/>
  <c r="O169" i="6"/>
  <c r="P169" i="6"/>
  <c r="AM168" i="6"/>
  <c r="O168" i="6"/>
  <c r="P168" i="6"/>
  <c r="Z162" i="6"/>
  <c r="AA162" i="6"/>
  <c r="O160" i="6"/>
  <c r="P160" i="6"/>
  <c r="O159" i="6"/>
  <c r="P159" i="6"/>
  <c r="O158" i="6"/>
  <c r="P158" i="6"/>
  <c r="O157" i="6"/>
  <c r="P157" i="6"/>
  <c r="O156" i="6"/>
  <c r="P156" i="6"/>
  <c r="O155" i="6"/>
  <c r="P155" i="6"/>
  <c r="O154" i="6"/>
  <c r="P154" i="6"/>
  <c r="O153" i="6"/>
  <c r="P153" i="6"/>
  <c r="O152" i="6"/>
  <c r="P152" i="6"/>
  <c r="O151" i="6"/>
  <c r="P151" i="6"/>
  <c r="AM150" i="6"/>
  <c r="O150" i="6"/>
  <c r="P150" i="6"/>
  <c r="AM149" i="6"/>
  <c r="O149" i="6"/>
  <c r="P149" i="6"/>
  <c r="O148" i="6"/>
  <c r="P148" i="6"/>
  <c r="N143" i="6"/>
  <c r="O143" i="6"/>
  <c r="O142" i="6"/>
  <c r="P142" i="6"/>
  <c r="O141" i="6"/>
  <c r="P141" i="6"/>
  <c r="Z140" i="6"/>
  <c r="AA140" i="6"/>
  <c r="O140" i="6"/>
  <c r="P140" i="6"/>
  <c r="O139" i="6"/>
  <c r="P139" i="6"/>
  <c r="O138" i="6"/>
  <c r="P138" i="6"/>
  <c r="O137" i="6"/>
  <c r="P137" i="6"/>
  <c r="O136" i="6"/>
  <c r="P136" i="6"/>
  <c r="O135" i="6"/>
  <c r="P135" i="6"/>
  <c r="O134" i="6"/>
  <c r="P134" i="6"/>
  <c r="O133" i="6"/>
  <c r="P133" i="6"/>
  <c r="O132" i="6"/>
  <c r="P132" i="6"/>
  <c r="AM131" i="6"/>
  <c r="O131" i="6"/>
  <c r="P131" i="6"/>
  <c r="AM130" i="6"/>
  <c r="O130" i="6"/>
  <c r="P130" i="6"/>
  <c r="AM129" i="6"/>
  <c r="O129" i="6"/>
  <c r="P129" i="6"/>
  <c r="AM128" i="6"/>
  <c r="O128" i="6"/>
  <c r="P128" i="6"/>
  <c r="AM127" i="6"/>
  <c r="O127" i="6"/>
  <c r="P127" i="6"/>
  <c r="O126" i="6"/>
  <c r="P126" i="6"/>
  <c r="O117" i="6"/>
  <c r="P117" i="6"/>
  <c r="Z120" i="6"/>
  <c r="AA120" i="6"/>
  <c r="O118" i="6"/>
  <c r="P118" i="6"/>
  <c r="O116" i="6"/>
  <c r="P116" i="6"/>
  <c r="O115" i="6"/>
  <c r="P115" i="6"/>
  <c r="AM114" i="6"/>
  <c r="O114" i="6"/>
  <c r="P114" i="6"/>
  <c r="AM113" i="6"/>
  <c r="O113" i="6"/>
  <c r="P113" i="6"/>
  <c r="AM112" i="6"/>
  <c r="O112" i="6"/>
  <c r="P112" i="6"/>
  <c r="AM111" i="6"/>
  <c r="O111" i="6"/>
  <c r="P111" i="6"/>
  <c r="O110" i="6"/>
  <c r="P110" i="6"/>
  <c r="O109" i="6"/>
  <c r="P109" i="6"/>
  <c r="AM103" i="6"/>
  <c r="Z103" i="6"/>
  <c r="AA103" i="6"/>
  <c r="O101" i="6"/>
  <c r="P101" i="6"/>
  <c r="AM100" i="6"/>
  <c r="O100" i="6"/>
  <c r="P100" i="6"/>
  <c r="AM99" i="6"/>
  <c r="O99" i="6"/>
  <c r="P99" i="6"/>
  <c r="AM98" i="6"/>
  <c r="O98" i="6"/>
  <c r="P98" i="6"/>
  <c r="AM97" i="6"/>
  <c r="O97" i="6"/>
  <c r="P97" i="6"/>
  <c r="AM96" i="6"/>
  <c r="O96" i="6"/>
  <c r="P96" i="6"/>
  <c r="Z90" i="6"/>
  <c r="AA90" i="6"/>
  <c r="O88" i="6"/>
  <c r="P88" i="6"/>
  <c r="O87" i="6"/>
  <c r="P87" i="6"/>
  <c r="O86" i="6"/>
  <c r="P86" i="6"/>
  <c r="O85" i="6"/>
  <c r="P85" i="6"/>
  <c r="O84" i="6"/>
  <c r="P84" i="6"/>
  <c r="O83" i="6"/>
  <c r="P83" i="6"/>
  <c r="AM82" i="6"/>
  <c r="O82" i="6"/>
  <c r="P82" i="6"/>
  <c r="AM76" i="6"/>
  <c r="O74" i="6"/>
  <c r="P74" i="6"/>
  <c r="O73" i="6"/>
  <c r="P73" i="6"/>
  <c r="O72" i="6"/>
  <c r="P72" i="6"/>
  <c r="O71" i="6"/>
  <c r="P71" i="6"/>
  <c r="O70" i="6"/>
  <c r="P70" i="6"/>
  <c r="AM69" i="6"/>
  <c r="O69" i="6"/>
  <c r="P69" i="6"/>
  <c r="AM68" i="6"/>
  <c r="O68" i="6"/>
  <c r="P68" i="6"/>
  <c r="AM67" i="6"/>
  <c r="O67" i="6"/>
  <c r="P67" i="6"/>
  <c r="AM66" i="6"/>
  <c r="O66" i="6"/>
  <c r="P66" i="6"/>
  <c r="AM65" i="6"/>
  <c r="O65" i="6"/>
  <c r="P65" i="6"/>
  <c r="O64" i="6"/>
  <c r="P64" i="6"/>
  <c r="Z58" i="6"/>
  <c r="AA58" i="6"/>
  <c r="O57" i="6"/>
  <c r="P57" i="6"/>
  <c r="O56" i="6"/>
  <c r="P56" i="6"/>
  <c r="O55" i="6"/>
  <c r="P55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6" i="6"/>
  <c r="P26" i="6"/>
  <c r="O27" i="6"/>
  <c r="P27" i="6"/>
  <c r="O28" i="6"/>
  <c r="P28" i="6"/>
  <c r="O31" i="6"/>
  <c r="P31" i="6"/>
  <c r="N34" i="6"/>
  <c r="O48" i="6"/>
  <c r="P48" i="6"/>
  <c r="O47" i="6"/>
  <c r="P47" i="6"/>
  <c r="O46" i="6"/>
  <c r="P46" i="6"/>
  <c r="O45" i="6"/>
  <c r="P45" i="6"/>
  <c r="O44" i="6"/>
  <c r="P44" i="6"/>
  <c r="O43" i="6"/>
  <c r="P43" i="6"/>
  <c r="O42" i="6"/>
  <c r="P42" i="6"/>
  <c r="O41" i="6"/>
  <c r="P41" i="6"/>
  <c r="O40" i="6"/>
  <c r="P40" i="6"/>
  <c r="O39" i="6"/>
  <c r="P39" i="6"/>
  <c r="O38" i="6"/>
  <c r="P38" i="6"/>
  <c r="O34" i="6"/>
  <c r="AK34" i="6"/>
  <c r="AL34" i="6"/>
  <c r="Y34" i="6"/>
  <c r="Z34" i="6"/>
  <c r="AL33" i="6"/>
  <c r="AM33" i="6"/>
  <c r="Z33" i="6"/>
  <c r="AA33" i="6"/>
  <c r="O33" i="6"/>
  <c r="P33" i="6"/>
  <c r="AL32" i="6"/>
  <c r="AM32" i="6"/>
  <c r="Z32" i="6"/>
  <c r="AA32" i="6"/>
  <c r="O32" i="6"/>
  <c r="P32" i="6"/>
  <c r="AL30" i="6"/>
  <c r="AM30" i="6"/>
  <c r="Z30" i="6"/>
  <c r="AA30" i="6"/>
  <c r="O30" i="6"/>
  <c r="P30" i="6"/>
  <c r="AL29" i="6"/>
  <c r="AM29" i="6"/>
  <c r="Z29" i="6"/>
  <c r="AA29" i="6"/>
  <c r="O29" i="6"/>
  <c r="P29" i="6"/>
  <c r="AL25" i="6"/>
  <c r="AM25" i="6"/>
  <c r="Z25" i="6"/>
  <c r="AA25" i="6"/>
  <c r="O25" i="6"/>
  <c r="P25" i="6"/>
  <c r="AL16" i="6"/>
  <c r="AM16" i="6"/>
  <c r="Z16" i="6"/>
  <c r="AA16" i="6"/>
  <c r="O16" i="6"/>
  <c r="P16" i="6"/>
  <c r="AL15" i="6"/>
  <c r="AM15" i="6"/>
  <c r="Z15" i="6"/>
  <c r="AA15" i="6"/>
  <c r="O15" i="6"/>
  <c r="P15" i="6"/>
  <c r="AL14" i="6"/>
  <c r="AM14" i="6"/>
  <c r="Z14" i="6"/>
  <c r="AA14" i="6"/>
  <c r="O14" i="6"/>
  <c r="P14" i="6"/>
  <c r="AL13" i="6"/>
  <c r="AM13" i="6"/>
  <c r="Z13" i="6"/>
  <c r="AA13" i="6"/>
  <c r="O13" i="6"/>
  <c r="P13" i="6"/>
  <c r="AL12" i="6"/>
  <c r="AM12" i="6"/>
  <c r="Z12" i="6"/>
  <c r="AA12" i="6"/>
  <c r="O12" i="6"/>
  <c r="P12" i="6"/>
  <c r="AL11" i="6"/>
  <c r="AM11" i="6"/>
  <c r="Z11" i="6"/>
  <c r="AA11" i="6"/>
  <c r="O11" i="6"/>
  <c r="P11" i="6"/>
  <c r="AM10" i="6"/>
  <c r="Z10" i="6"/>
  <c r="AA10" i="6"/>
  <c r="O10" i="6"/>
  <c r="P10" i="6"/>
  <c r="O34" i="3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N67" i="3"/>
  <c r="O40" i="3"/>
  <c r="O44" i="3"/>
  <c r="O48" i="3"/>
  <c r="O52" i="3"/>
  <c r="O54" i="3"/>
  <c r="O58" i="3"/>
  <c r="O61" i="3"/>
  <c r="O64" i="3"/>
  <c r="O67" i="3"/>
  <c r="D20" i="2"/>
  <c r="H19" i="2"/>
  <c r="F20" i="2"/>
  <c r="L10" i="2"/>
  <c r="G10" i="2"/>
  <c r="G20" i="2"/>
  <c r="N10" i="2"/>
  <c r="M10" i="2"/>
  <c r="F10" i="2"/>
  <c r="I11" i="1"/>
  <c r="I10" i="1"/>
  <c r="I9" i="1"/>
  <c r="I8" i="1"/>
  <c r="I7" i="1"/>
  <c r="AX26" i="7"/>
  <c r="N27" i="7"/>
  <c r="W27" i="7"/>
  <c r="N28" i="7"/>
  <c r="W28" i="7"/>
  <c r="W29" i="7"/>
  <c r="N53" i="7"/>
  <c r="W53" i="7"/>
  <c r="N54" i="7"/>
  <c r="W54" i="7"/>
  <c r="W55" i="7"/>
  <c r="W56" i="7"/>
  <c r="W57" i="7"/>
  <c r="W58" i="7"/>
  <c r="W59" i="7"/>
  <c r="W60" i="7"/>
</calcChain>
</file>

<file path=xl/sharedStrings.xml><?xml version="1.0" encoding="utf-8"?>
<sst xmlns="http://schemas.openxmlformats.org/spreadsheetml/2006/main" count="5682" uniqueCount="329">
  <si>
    <t>-</t>
  </si>
  <si>
    <t>SUBSISTEMAS AMBIENTALES</t>
  </si>
  <si>
    <t>Clasificación</t>
  </si>
  <si>
    <t>Subsistema físico natural</t>
  </si>
  <si>
    <t>1°</t>
  </si>
  <si>
    <t>Subsistema perceptual</t>
  </si>
  <si>
    <t>Subsistema población y poblamiento</t>
  </si>
  <si>
    <t>2°</t>
  </si>
  <si>
    <t>Subsistema socio económico</t>
  </si>
  <si>
    <r>
      <t>3</t>
    </r>
    <r>
      <rPr>
        <sz val="11"/>
        <color rgb="FFFF0000"/>
        <rFont val="Calibri"/>
        <family val="2"/>
      </rPr>
      <t>°</t>
    </r>
  </si>
  <si>
    <t>Subsistema núcleos e infraestructuras</t>
  </si>
  <si>
    <r>
      <t>5</t>
    </r>
    <r>
      <rPr>
        <sz val="11"/>
        <color rgb="FFFF0000"/>
        <rFont val="Calibri"/>
        <family val="2"/>
      </rPr>
      <t>°</t>
    </r>
  </si>
  <si>
    <t>Subsistemas/panelistas</t>
  </si>
  <si>
    <t>Suma</t>
  </si>
  <si>
    <t>Valor relativo final</t>
  </si>
  <si>
    <t>Valor en UIP</t>
  </si>
  <si>
    <t>Markel</t>
  </si>
  <si>
    <r>
      <rPr>
        <i/>
        <sz val="11"/>
        <color rgb="FFFF0000"/>
        <rFont val="Calibri"/>
        <family val="2"/>
      </rPr>
      <t>4</t>
    </r>
    <r>
      <rPr>
        <sz val="11"/>
        <color rgb="FFFF0000"/>
        <rFont val="Calibri"/>
        <family val="2"/>
      </rPr>
      <t>°</t>
    </r>
  </si>
  <si>
    <t>Valor UIP</t>
  </si>
  <si>
    <t>PONDERACION SUBSISTEMAS</t>
  </si>
  <si>
    <t>PONDERACION MEDIOS</t>
  </si>
  <si>
    <t>PONDERACION FACTORES</t>
  </si>
  <si>
    <t>Subsistemas</t>
  </si>
  <si>
    <t>1. Físico natural</t>
  </si>
  <si>
    <t>2. Perceptual</t>
  </si>
  <si>
    <t>3. Población y poblamiento</t>
  </si>
  <si>
    <t>4. Socio económico</t>
  </si>
  <si>
    <t>5. Nucleos e infraestructuras</t>
  </si>
  <si>
    <t>Medios</t>
  </si>
  <si>
    <t>Inerte</t>
  </si>
  <si>
    <t>Biótico</t>
  </si>
  <si>
    <t>Perceptual</t>
  </si>
  <si>
    <t>Usos del suelo rustico</t>
  </si>
  <si>
    <t>CCRE</t>
  </si>
  <si>
    <t>Población</t>
  </si>
  <si>
    <t>Economía</t>
  </si>
  <si>
    <t>Infraestructuras y servicios</t>
  </si>
  <si>
    <t>Unidades</t>
  </si>
  <si>
    <t>Valor relativo</t>
  </si>
  <si>
    <t>Infraestructuras</t>
  </si>
  <si>
    <t>Panelista (Markel)</t>
  </si>
  <si>
    <t>SUMA</t>
  </si>
  <si>
    <t>Medio INERTE</t>
  </si>
  <si>
    <t>Aire</t>
  </si>
  <si>
    <t>Clima</t>
  </si>
  <si>
    <t>Tierra-suelo</t>
  </si>
  <si>
    <t>Aguas continentales</t>
  </si>
  <si>
    <t>Procesos elementos del medio</t>
  </si>
  <si>
    <t>Medio BIOTICO</t>
  </si>
  <si>
    <t>Vegetacion o flora</t>
  </si>
  <si>
    <t>Fauna</t>
  </si>
  <si>
    <t>Procesos del medio biotico</t>
  </si>
  <si>
    <t>Ecosistemas especiales</t>
  </si>
  <si>
    <t>Medio PERCEPTUAL</t>
  </si>
  <si>
    <t>Paisaje Intrinseco</t>
  </si>
  <si>
    <t>Intervisibilidad</t>
  </si>
  <si>
    <t>Componentes sing. paisaje</t>
  </si>
  <si>
    <t>Recurso cientifico-culturales</t>
  </si>
  <si>
    <t>USO DEL SUELO RUSTICO</t>
  </si>
  <si>
    <t>Uso productivo</t>
  </si>
  <si>
    <t>Conservacion de la naturaleza</t>
  </si>
  <si>
    <t>Viario rural</t>
  </si>
  <si>
    <t>Medio POBLACION</t>
  </si>
  <si>
    <t>Dinamica poblacional</t>
  </si>
  <si>
    <t>Estructura poblacional</t>
  </si>
  <si>
    <t>Densidad de poblacion</t>
  </si>
  <si>
    <t>Uso recreativo al aire libre</t>
  </si>
  <si>
    <t>Medio ECONOMIA</t>
  </si>
  <si>
    <t>Renta</t>
  </si>
  <si>
    <t>Finanzas y Sector publico</t>
  </si>
  <si>
    <t>Actividades y Relaciones economicas</t>
  </si>
  <si>
    <t>Medio INFRAESTRUCTURAS Y SERVICIOS</t>
  </si>
  <si>
    <t>Infraestructura viaria</t>
  </si>
  <si>
    <t>Infraestructura no viaria</t>
  </si>
  <si>
    <t>Equipamientos y servicios</t>
  </si>
  <si>
    <t>Factores</t>
  </si>
  <si>
    <t>Valor UIP Total</t>
  </si>
  <si>
    <t>Clima Condiciones Climaticas</t>
  </si>
  <si>
    <t>Tierra-Suelo</t>
  </si>
  <si>
    <t>Aguas Continentales</t>
  </si>
  <si>
    <t>Procesos Elementos Medio</t>
  </si>
  <si>
    <t>Vegetación o Flora</t>
  </si>
  <si>
    <t>Procesos del Medio Biótico</t>
  </si>
  <si>
    <t>Ecosistemas Especiales</t>
  </si>
  <si>
    <t>Paisaje Intrínseco</t>
  </si>
  <si>
    <t>Componentes Singulares Paisaje</t>
  </si>
  <si>
    <t>Recursos Científico-Culturales</t>
  </si>
  <si>
    <t>Usos del suelo rústico</t>
  </si>
  <si>
    <t>Uso Recreativo al Aire Libre</t>
  </si>
  <si>
    <t>Uso Productivo</t>
  </si>
  <si>
    <t>Conservación de la Naturaleza</t>
  </si>
  <si>
    <t>Viario Rural</t>
  </si>
  <si>
    <t>C. Culturales y R. Económicas</t>
  </si>
  <si>
    <t>Características Culturales</t>
  </si>
  <si>
    <t>Actividad y Relación Económica</t>
  </si>
  <si>
    <t>Infraestructura Viaria</t>
  </si>
  <si>
    <t>Infraestructura No Viaria</t>
  </si>
  <si>
    <t>Dinámica Poblacional</t>
  </si>
  <si>
    <t>Estructura Poblacional</t>
  </si>
  <si>
    <t>Densidad de Población</t>
  </si>
  <si>
    <t>Finanzas y Sector Público</t>
  </si>
  <si>
    <t>Actividades y Rela. Económicas</t>
  </si>
  <si>
    <t>Equipamiento y Servicios</t>
  </si>
  <si>
    <t>Suma total UIP</t>
  </si>
  <si>
    <t>Acciones</t>
  </si>
  <si>
    <t>Fase de Construcción</t>
  </si>
  <si>
    <t>Fase de Operación y Mantenimiento</t>
  </si>
  <si>
    <t>Fase de desmantelamiento</t>
  </si>
  <si>
    <t>Acondicionamiento del terreno y desbroce</t>
  </si>
  <si>
    <t>Movimiento de tierras</t>
  </si>
  <si>
    <t>Cambio de topografia del terreno</t>
  </si>
  <si>
    <t>Compactacion de suelo</t>
  </si>
  <si>
    <t>Construccion red de drenaje</t>
  </si>
  <si>
    <t>Acondicionamiento viales de acceso</t>
  </si>
  <si>
    <t>Caminos y accesos</t>
  </si>
  <si>
    <t>Excavación de zanjas</t>
  </si>
  <si>
    <t>Vallado perimetral</t>
  </si>
  <si>
    <t>Cimentacion soporte panel</t>
  </si>
  <si>
    <t>Cimentacion centro de transformacion</t>
  </si>
  <si>
    <t>Ocupación del suelo temporal</t>
  </si>
  <si>
    <t>Emision de contaminantes</t>
  </si>
  <si>
    <t>Molestias generadas por obras</t>
  </si>
  <si>
    <t>Generación de residuos y contaminantes</t>
  </si>
  <si>
    <t>Ocupacion permanante del suelo</t>
  </si>
  <si>
    <t>Introducción de equipo, material y maquinaria de mantenimiento</t>
  </si>
  <si>
    <t>Movimiento y funcionamiento de maquinaria</t>
  </si>
  <si>
    <t>Oportunidad de empleo local</t>
  </si>
  <si>
    <t>Generación de ruido y molestias</t>
  </si>
  <si>
    <t>Desmontaje de infraestructuras</t>
  </si>
  <si>
    <t>Descompactacion de la zona</t>
  </si>
  <si>
    <t>Restauración de la zona</t>
  </si>
  <si>
    <t>Reciclaje de materiales</t>
  </si>
  <si>
    <t>Numero</t>
  </si>
  <si>
    <t>X</t>
  </si>
  <si>
    <t>Medio Marino y Costero</t>
  </si>
  <si>
    <t>Estructura Urbana</t>
  </si>
  <si>
    <t>Morfología</t>
  </si>
  <si>
    <t>Planeamiento Urbanístico</t>
  </si>
  <si>
    <t>Valoración cualitativa de impactos ambientales</t>
  </si>
  <si>
    <t>Se reparten 1000 UIP entre todos los factores ambientales</t>
  </si>
  <si>
    <t>Fórmula de la importancia:                     I = +- (3IN + 2EX + MO + PE + CR + EF + II + PR)</t>
  </si>
  <si>
    <t>Importancia total del impacto provocado por el proyecto en ausencia de medidas correctoras</t>
  </si>
  <si>
    <t>Importancia total del impacto de las medidas correctoras</t>
  </si>
  <si>
    <t>Máximo valor de la importancia         (Imax)</t>
  </si>
  <si>
    <t>Mínimo valor de la importancia            (Imin)</t>
  </si>
  <si>
    <t>Importancia total del impacto provocado por el proyecto y las medidas correctoras</t>
  </si>
  <si>
    <t>Factor</t>
  </si>
  <si>
    <t>PF</t>
  </si>
  <si>
    <t>Acción</t>
  </si>
  <si>
    <t>Impacto</t>
  </si>
  <si>
    <t>Signo</t>
  </si>
  <si>
    <t xml:space="preserve">Atributos de los impactos POSITIVOS </t>
  </si>
  <si>
    <t>Importancia</t>
  </si>
  <si>
    <t>Atributos de los impactos NEGATIVOS SIN medidas correctoras</t>
  </si>
  <si>
    <t>CC</t>
  </si>
  <si>
    <t>Atributos de los impactos NEGATIVOS CON medidas correctoras (con+CC)</t>
  </si>
  <si>
    <t>INCC-IN</t>
  </si>
  <si>
    <t>Juicio global</t>
  </si>
  <si>
    <t>IN</t>
  </si>
  <si>
    <t>EX</t>
  </si>
  <si>
    <t>MO</t>
  </si>
  <si>
    <t>PE</t>
  </si>
  <si>
    <t>CR</t>
  </si>
  <si>
    <t>EF</t>
  </si>
  <si>
    <t>II</t>
  </si>
  <si>
    <t>PR</t>
  </si>
  <si>
    <r>
      <t>I</t>
    </r>
    <r>
      <rPr>
        <b/>
        <vertAlign val="superscript"/>
        <sz val="11"/>
        <rFont val="Arial"/>
        <family val="2"/>
      </rPr>
      <t>+</t>
    </r>
  </si>
  <si>
    <r>
      <t>Ist</t>
    </r>
    <r>
      <rPr>
        <b/>
        <vertAlign val="superscript"/>
        <sz val="11"/>
        <rFont val="Arial"/>
        <family val="2"/>
      </rPr>
      <t>+</t>
    </r>
  </si>
  <si>
    <r>
      <t>Ip</t>
    </r>
    <r>
      <rPr>
        <b/>
        <vertAlign val="superscript"/>
        <sz val="11"/>
        <rFont val="Arial"/>
        <family val="2"/>
      </rPr>
      <t>+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</si>
  <si>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sz val="10"/>
        <rFont val="Arial"/>
        <family val="2"/>
      </rPr>
      <t/>
    </r>
  </si>
  <si>
    <r>
      <t>Ist</t>
    </r>
    <r>
      <rPr>
        <b/>
        <vertAlign val="superscript"/>
        <sz val="11"/>
        <rFont val="Arial"/>
        <family val="2"/>
      </rPr>
      <t>-</t>
    </r>
  </si>
  <si>
    <r>
      <t>Ip</t>
    </r>
    <r>
      <rPr>
        <b/>
        <vertAlign val="superscript"/>
        <sz val="11"/>
        <rFont val="Arial"/>
        <family val="2"/>
      </rPr>
      <t>-</t>
    </r>
  </si>
  <si>
    <r>
      <t xml:space="preserve">IN </t>
    </r>
    <r>
      <rPr>
        <vertAlign val="subscript"/>
        <sz val="11"/>
        <rFont val="Arial"/>
        <family val="2"/>
      </rPr>
      <t>con+CC</t>
    </r>
  </si>
  <si>
    <r>
      <t xml:space="preserve">EX </t>
    </r>
    <r>
      <rPr>
        <vertAlign val="subscript"/>
        <sz val="11"/>
        <rFont val="Arial"/>
        <family val="2"/>
      </rPr>
      <t>con+CC</t>
    </r>
  </si>
  <si>
    <r>
      <t xml:space="preserve">MO </t>
    </r>
    <r>
      <rPr>
        <vertAlign val="subscript"/>
        <sz val="11"/>
        <rFont val="Arial"/>
        <family val="2"/>
      </rPr>
      <t>con+CC</t>
    </r>
  </si>
  <si>
    <r>
      <t xml:space="preserve">PE </t>
    </r>
    <r>
      <rPr>
        <vertAlign val="subscript"/>
        <sz val="11"/>
        <rFont val="Arial"/>
        <family val="2"/>
      </rPr>
      <t>con+CC</t>
    </r>
  </si>
  <si>
    <r>
      <t xml:space="preserve">CR </t>
    </r>
    <r>
      <rPr>
        <vertAlign val="subscript"/>
        <sz val="11"/>
        <rFont val="Arial"/>
        <family val="2"/>
      </rPr>
      <t>con+CC</t>
    </r>
  </si>
  <si>
    <r>
      <t xml:space="preserve">EF </t>
    </r>
    <r>
      <rPr>
        <vertAlign val="subscript"/>
        <sz val="11"/>
        <rFont val="Arial"/>
        <family val="2"/>
      </rPr>
      <t>con+CC</t>
    </r>
  </si>
  <si>
    <r>
      <t xml:space="preserve">II  </t>
    </r>
    <r>
      <rPr>
        <vertAlign val="subscript"/>
        <sz val="11"/>
        <rFont val="Arial"/>
        <family val="2"/>
      </rPr>
      <t>con+CC</t>
    </r>
  </si>
  <si>
    <r>
      <t xml:space="preserve">PR </t>
    </r>
    <r>
      <rPr>
        <vertAlign val="subscript"/>
        <sz val="11"/>
        <rFont val="Arial"/>
        <family val="2"/>
      </rPr>
      <t>con+CC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</si>
  <si>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</si>
  <si>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</si>
  <si>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</si>
  <si>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t>Importancias globales: positivos</t>
  </si>
  <si>
    <t>Importancias globales: negativos</t>
  </si>
  <si>
    <t>Importancias globales: negativos y CC</t>
  </si>
  <si>
    <t>INCC</t>
  </si>
  <si>
    <t>Construcción red drenaje</t>
  </si>
  <si>
    <t>Movimiento y funcionamiento de maquinaria de mantenimiento</t>
  </si>
  <si>
    <t>Desacompactación de zona</t>
  </si>
  <si>
    <t>Rstauración de zona</t>
  </si>
  <si>
    <t>Cambio de topografía del terreno</t>
  </si>
  <si>
    <t>Compactación de suelo</t>
  </si>
  <si>
    <t>Cimentaciones soporte panel</t>
  </si>
  <si>
    <t>Cimentaciones centros de transformación</t>
  </si>
  <si>
    <t>Ocupación temporal del suelo</t>
  </si>
  <si>
    <t>Emisión de contaminantes</t>
  </si>
  <si>
    <t>Ocupación permanente del suelo</t>
  </si>
  <si>
    <t>Introducción equipo, material y maquinaria de mantenimiento</t>
  </si>
  <si>
    <t>Movimiento y funcionamiento de maquinaria mantenimiento</t>
  </si>
  <si>
    <t>Descompactación de la zona</t>
  </si>
  <si>
    <t>ESTA ES LA PLANTILLA PARA TODOS LOS FACTORES</t>
  </si>
  <si>
    <t>Periodicidad (PR).                         Irregular=1;                                    Periódica=2;                                 Continua=4</t>
  </si>
  <si>
    <t>Clima. Condiciones climaticas</t>
  </si>
  <si>
    <t>Procesos elementos medio</t>
  </si>
  <si>
    <t>Vegetación o flora</t>
  </si>
  <si>
    <t>Procesos de medio biotico</t>
  </si>
  <si>
    <t>Paisaje intrinseco</t>
  </si>
  <si>
    <t>Componentes singulares de paisaje</t>
  </si>
  <si>
    <t>Recursos Cientifico-culturales</t>
  </si>
  <si>
    <t>Caracteristicas culturales</t>
  </si>
  <si>
    <t>Densidad de población</t>
  </si>
  <si>
    <t>Finanzas y sector publico</t>
  </si>
  <si>
    <t>Actividaes y relaciones economicas</t>
  </si>
  <si>
    <t>Infraestructuras viarias</t>
  </si>
  <si>
    <t>Infraestructura NO viaria</t>
  </si>
  <si>
    <t>+</t>
  </si>
  <si>
    <t>Valoración cuantitativa de impactos ambientales</t>
  </si>
  <si>
    <t>se reparten 1000 UIP entre todos los factores ambientales</t>
  </si>
  <si>
    <t>Fórmula de la importancia: I = +-(MO + PE + RV + SI + AC + EF + PR + MC)</t>
  </si>
  <si>
    <t>Valor del impacto total provocado por el proyecto sin medidas correctoras</t>
  </si>
  <si>
    <t>Valor del impacto total provocado por las medidas correctoras</t>
  </si>
  <si>
    <t>máximo valor de la importancia (Imax)</t>
  </si>
  <si>
    <t>mínimo valor de la importancia (Imin)</t>
  </si>
  <si>
    <t>Valor del impacto total provocado por el proyecto y las medidas correctoras</t>
  </si>
  <si>
    <t>Atributos: impactos NEGATIVOS SIN medidas correctoras</t>
  </si>
  <si>
    <t>Valoración cuantitativa SIN medidas correctoras</t>
  </si>
  <si>
    <t>Atributos: impactos NEGATIVOS CON medidas correctoras (con+CC)</t>
  </si>
  <si>
    <t>Valoración cuantitativa CON medidas correctoras (con+CC)</t>
  </si>
  <si>
    <t>Efecto medidas correctoras</t>
  </si>
  <si>
    <t>Ind</t>
  </si>
  <si>
    <t>M</t>
  </si>
  <si>
    <t>T</t>
  </si>
  <si>
    <t>Fc</t>
  </si>
  <si>
    <t>V</t>
  </si>
  <si>
    <t>Vp</t>
  </si>
  <si>
    <r>
      <rPr>
        <sz val="11"/>
        <color theme="1"/>
        <rFont val="Arial"/>
        <family val="2"/>
      </rPr>
      <t>Ind</t>
    </r>
    <r>
      <rPr>
        <vertAlign val="subscript"/>
        <sz val="11"/>
        <color theme="1"/>
        <rFont val="Arial"/>
        <family val="2"/>
      </rPr>
      <t>sin</t>
    </r>
  </si>
  <si>
    <r>
      <rPr>
        <sz val="11"/>
        <color theme="1"/>
        <rFont val="Arial"/>
        <family val="2"/>
      </rPr>
      <t>Ind</t>
    </r>
    <r>
      <rPr>
        <vertAlign val="subscript"/>
        <sz val="11"/>
        <color theme="1"/>
        <rFont val="Arial"/>
        <family val="2"/>
      </rPr>
      <t>con</t>
    </r>
  </si>
  <si>
    <r>
      <rPr>
        <sz val="11"/>
        <color theme="1"/>
        <rFont val="Arial"/>
        <family val="2"/>
      </rPr>
      <t>CA</t>
    </r>
    <r>
      <rPr>
        <vertAlign val="subscript"/>
        <sz val="11"/>
        <color theme="1"/>
        <rFont val="Arial"/>
        <family val="2"/>
      </rPr>
      <t>sin</t>
    </r>
  </si>
  <si>
    <r>
      <rPr>
        <sz val="11"/>
        <color theme="1"/>
        <rFont val="Arial"/>
        <family val="2"/>
      </rPr>
      <t>CA</t>
    </r>
    <r>
      <rPr>
        <vertAlign val="subscript"/>
        <sz val="11"/>
        <color theme="1"/>
        <rFont val="Arial"/>
        <family val="2"/>
      </rPr>
      <t>con</t>
    </r>
  </si>
  <si>
    <t xml:space="preserve"> </t>
  </si>
  <si>
    <t xml:space="preserve">Atributos: impactos POSITIVOS </t>
  </si>
  <si>
    <r>
      <rPr>
        <b/>
        <sz val="11"/>
        <color theme="1"/>
        <rFont val="Arial"/>
        <family val="2"/>
      </rPr>
      <t>I</t>
    </r>
    <r>
      <rPr>
        <b/>
        <vertAlign val="superscript"/>
        <sz val="11"/>
        <color theme="1"/>
        <rFont val="Arial"/>
        <family val="2"/>
      </rPr>
      <t>+</t>
    </r>
  </si>
  <si>
    <r>
      <rPr>
        <b/>
        <sz val="11"/>
        <color theme="1"/>
        <rFont val="Arial"/>
        <family val="2"/>
      </rPr>
      <t>Ist</t>
    </r>
    <r>
      <rPr>
        <b/>
        <vertAlign val="superscript"/>
        <sz val="11"/>
        <color theme="1"/>
        <rFont val="Arial"/>
        <family val="2"/>
      </rPr>
      <t>+</t>
    </r>
  </si>
  <si>
    <r>
      <rPr>
        <b/>
        <sz val="11"/>
        <color theme="1"/>
        <rFont val="Arial"/>
        <family val="2"/>
      </rPr>
      <t>Ip</t>
    </r>
    <r>
      <rPr>
        <b/>
        <vertAlign val="superscript"/>
        <sz val="11"/>
        <color theme="1"/>
        <rFont val="Arial"/>
        <family val="2"/>
      </rPr>
      <t>+</t>
    </r>
  </si>
  <si>
    <r>
      <rPr>
        <b/>
        <sz val="11"/>
        <color theme="1"/>
        <rFont val="Arial"/>
        <family val="2"/>
      </rPr>
      <t>I</t>
    </r>
    <r>
      <rPr>
        <b/>
        <vertAlign val="superscript"/>
        <sz val="11"/>
        <color theme="1"/>
        <rFont val="Arial"/>
        <family val="2"/>
      </rPr>
      <t>-</t>
    </r>
  </si>
  <si>
    <r>
      <rPr>
        <b/>
        <sz val="11"/>
        <color theme="1"/>
        <rFont val="Arial"/>
        <family val="2"/>
      </rPr>
      <t>Ist</t>
    </r>
    <r>
      <rPr>
        <b/>
        <vertAlign val="superscript"/>
        <sz val="11"/>
        <color theme="1"/>
        <rFont val="Arial"/>
        <family val="2"/>
      </rPr>
      <t>-</t>
    </r>
  </si>
  <si>
    <r>
      <rPr>
        <b/>
        <sz val="11"/>
        <color theme="1"/>
        <rFont val="Arial"/>
        <family val="2"/>
      </rPr>
      <t>Ip</t>
    </r>
    <r>
      <rPr>
        <b/>
        <vertAlign val="superscript"/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</si>
  <si>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 xml:space="preserve">MO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</si>
  <si>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PE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</si>
  <si>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CR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</si>
  <si>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EF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</si>
  <si>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II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</si>
  <si>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PR </t>
    </r>
    <r>
      <rPr>
        <vertAlign val="subscript"/>
        <sz val="11"/>
        <color theme="1"/>
        <rFont val="Arial"/>
        <family val="2"/>
      </rPr>
      <t>con+CC</t>
    </r>
  </si>
  <si>
    <r>
      <rPr>
        <b/>
        <sz val="11"/>
        <color theme="1"/>
        <rFont val="Arial"/>
        <family val="2"/>
      </rPr>
      <t>I</t>
    </r>
    <r>
      <rPr>
        <b/>
        <vertAlign val="superscript"/>
        <sz val="11"/>
        <color theme="1"/>
        <rFont val="Arial"/>
        <family val="2"/>
      </rPr>
      <t xml:space="preserve">-   </t>
    </r>
    <r>
      <rPr>
        <b/>
        <vertAlign val="subscript"/>
        <sz val="11"/>
        <color theme="1"/>
        <rFont val="Arial"/>
        <family val="2"/>
      </rPr>
      <t>con+CC</t>
    </r>
  </si>
  <si>
    <r>
      <rPr>
        <b/>
        <sz val="11"/>
        <color theme="1"/>
        <rFont val="Arial"/>
        <family val="2"/>
      </rPr>
      <t>Ist</t>
    </r>
    <r>
      <rPr>
        <b/>
        <vertAlign val="superscript"/>
        <sz val="11"/>
        <color theme="1"/>
        <rFont val="Arial"/>
        <family val="2"/>
      </rPr>
      <t>-</t>
    </r>
    <r>
      <rPr>
        <b/>
        <vertAlign val="subscript"/>
        <sz val="11"/>
        <color theme="1"/>
        <rFont val="Arial"/>
        <family val="2"/>
      </rPr>
      <t>con+CC</t>
    </r>
  </si>
  <si>
    <r>
      <rPr>
        <b/>
        <sz val="11"/>
        <color theme="1"/>
        <rFont val="Arial"/>
        <family val="2"/>
      </rPr>
      <t>Ip</t>
    </r>
    <r>
      <rPr>
        <b/>
        <vertAlign val="superscript"/>
        <sz val="11"/>
        <color theme="1"/>
        <rFont val="Arial"/>
        <family val="2"/>
      </rPr>
      <t>-</t>
    </r>
    <r>
      <rPr>
        <b/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</si>
  <si>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Ind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</si>
  <si>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CA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</si>
  <si>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M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</si>
  <si>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Fc </t>
    </r>
    <r>
      <rPr>
        <vertAlign val="subscript"/>
        <sz val="11"/>
        <color theme="1"/>
        <rFont val="Arial"/>
        <family val="2"/>
      </rPr>
      <t>con+CC</t>
    </r>
  </si>
  <si>
    <r>
      <rPr>
        <sz val="11"/>
        <color theme="1"/>
        <rFont val="Arial"/>
        <family val="2"/>
      </rPr>
      <t xml:space="preserve">V </t>
    </r>
    <r>
      <rPr>
        <vertAlign val="subscript"/>
        <sz val="11"/>
        <color theme="1"/>
        <rFont val="Arial"/>
        <family val="2"/>
      </rPr>
      <t>con+CC</t>
    </r>
  </si>
  <si>
    <r>
      <rPr>
        <b/>
        <sz val="11"/>
        <color theme="1"/>
        <rFont val="Arial"/>
        <family val="2"/>
      </rPr>
      <t xml:space="preserve">Vp </t>
    </r>
    <r>
      <rPr>
        <b/>
        <vertAlign val="subscript"/>
        <sz val="11"/>
        <color theme="1"/>
        <rFont val="Arial"/>
        <family val="2"/>
      </rPr>
      <t>con+CC</t>
    </r>
  </si>
  <si>
    <r>
      <rPr>
        <b/>
        <sz val="11"/>
        <color theme="1"/>
        <rFont val="Arial"/>
        <family val="2"/>
      </rPr>
      <t xml:space="preserve">Vp </t>
    </r>
    <r>
      <rPr>
        <b/>
        <vertAlign val="subscript"/>
        <sz val="11"/>
        <color theme="1"/>
        <rFont val="Arial"/>
        <family val="2"/>
      </rPr>
      <t>CC</t>
    </r>
  </si>
  <si>
    <t>Procesoso elementos medio</t>
  </si>
  <si>
    <t>Vegetación y flora</t>
  </si>
  <si>
    <t>Procesoso del medio biotico</t>
  </si>
  <si>
    <t>FASE DE OPERACIÓN Y MANTENIMIENTO</t>
  </si>
  <si>
    <t>TOTAL</t>
  </si>
  <si>
    <r>
      <t xml:space="preserve">FASE DE CONSTRUCCIÓN   </t>
    </r>
    <r>
      <rPr>
        <sz val="28"/>
        <color theme="1"/>
        <rFont val="Calibri"/>
        <family val="2"/>
        <scheme val="minor"/>
      </rPr>
      <t>Sin CC</t>
    </r>
  </si>
  <si>
    <r>
      <t xml:space="preserve">FASE DE CONSTRUCCIÓN </t>
    </r>
    <r>
      <rPr>
        <sz val="28"/>
        <color theme="1"/>
        <rFont val="Calibri"/>
        <family val="2"/>
        <scheme val="minor"/>
      </rPr>
      <t>Con CC</t>
    </r>
  </si>
  <si>
    <r>
      <t xml:space="preserve">FASE DE OPERACIÓN Y MANTENIMIENTO </t>
    </r>
    <r>
      <rPr>
        <sz val="28"/>
        <color theme="1"/>
        <rFont val="Calibri"/>
        <family val="2"/>
        <scheme val="minor"/>
      </rPr>
      <t>Sin CC</t>
    </r>
  </si>
  <si>
    <r>
      <t xml:space="preserve">FASE DE OPERACIÓN Y MANTENIMIENTO </t>
    </r>
    <r>
      <rPr>
        <sz val="28"/>
        <color theme="1"/>
        <rFont val="Calibri"/>
        <family val="2"/>
        <scheme val="minor"/>
      </rPr>
      <t>Con CC</t>
    </r>
  </si>
  <si>
    <r>
      <t xml:space="preserve">FASE DE </t>
    </r>
    <r>
      <rPr>
        <b/>
        <sz val="24"/>
        <color theme="1"/>
        <rFont val="Calibri"/>
        <family val="2"/>
        <scheme val="minor"/>
      </rPr>
      <t xml:space="preserve">DESMANTELAMIENTO </t>
    </r>
    <r>
      <rPr>
        <sz val="24"/>
        <color theme="1"/>
        <rFont val="Calibri"/>
        <family val="2"/>
        <scheme val="minor"/>
      </rPr>
      <t>Sin CC</t>
    </r>
  </si>
  <si>
    <r>
      <t xml:space="preserve">FASE DE </t>
    </r>
    <r>
      <rPr>
        <b/>
        <sz val="24"/>
        <color theme="1"/>
        <rFont val="Calibri"/>
        <family val="2"/>
        <scheme val="minor"/>
      </rPr>
      <t xml:space="preserve">DESMANTELAMIENTO </t>
    </r>
    <r>
      <rPr>
        <sz val="24"/>
        <color theme="1"/>
        <rFont val="Calibri"/>
        <family val="2"/>
        <scheme val="minor"/>
      </rPr>
      <t>Con CC</t>
    </r>
  </si>
  <si>
    <t>ANALISIS DE RESULTADOS</t>
  </si>
  <si>
    <t>FASE DE CONSTRUCCION</t>
  </si>
  <si>
    <t>FASE DE DESMANTELAMIENTO</t>
  </si>
  <si>
    <t>COMPATIBLE</t>
  </si>
  <si>
    <t>MODERADO</t>
  </si>
  <si>
    <t>SEVERO</t>
  </si>
  <si>
    <t>CRITICO</t>
  </si>
  <si>
    <t>CLASIFICACION DE IMPACTOS SIN MEDIDAS CORRECTORAS</t>
  </si>
  <si>
    <t>INFORME FINAL</t>
  </si>
  <si>
    <t>VALORACIÓN CUALITATIVA</t>
  </si>
  <si>
    <t>FACTOR AMBIENTAL</t>
  </si>
  <si>
    <t>Nº DE IMPACTOS</t>
  </si>
  <si>
    <t>Importancia con proyecto (IN)</t>
  </si>
  <si>
    <t>Nº DE MEDIDAS CORRECTORAS</t>
  </si>
  <si>
    <t>ICC (INCC - IN)</t>
  </si>
  <si>
    <t>INCC (con proyecto y con medidas corresctoras)</t>
  </si>
  <si>
    <t>TOTAL ENTORNO</t>
  </si>
  <si>
    <t>JUICIO (SIN MEDIDAS)</t>
  </si>
  <si>
    <t>Tipo de impacto global</t>
  </si>
  <si>
    <t>Moderado</t>
  </si>
  <si>
    <t>Severo</t>
  </si>
  <si>
    <t>Crítico</t>
  </si>
  <si>
    <t>Número</t>
  </si>
  <si>
    <t>Porcentaje</t>
  </si>
  <si>
    <t>JUICIO (CON MEDIDAS)</t>
  </si>
  <si>
    <t>Reducido/Compatible</t>
  </si>
  <si>
    <t>VALORACIÓN CUANTITATIVA</t>
  </si>
  <si>
    <t>Vp CC</t>
  </si>
  <si>
    <t>Vp con+CC</t>
  </si>
  <si>
    <t>MAGNITUD</t>
  </si>
  <si>
    <t>FACTORES</t>
  </si>
  <si>
    <t>SIN MEDIDAS</t>
  </si>
  <si>
    <t>CON MEDIDAS</t>
  </si>
  <si>
    <t>EFECTO MEDIDAS CORRECTORAS</t>
  </si>
  <si>
    <t>TOTAL PROYECTO</t>
  </si>
  <si>
    <t>OPERACIÓN</t>
  </si>
  <si>
    <t>DESMAN.</t>
  </si>
  <si>
    <t>SIN MEDIDAS CORRECTORAS</t>
  </si>
  <si>
    <t>CONSTR.</t>
  </si>
  <si>
    <r>
      <t>C</t>
    </r>
    <r>
      <rPr>
        <b/>
        <sz val="16"/>
        <color theme="1"/>
        <rFont val="Calibri"/>
        <family val="2"/>
        <scheme val="minor"/>
      </rPr>
      <t>ON MEDIDAS CORRECTORAS</t>
    </r>
  </si>
  <si>
    <t>Intensidad (IN).                      Baja=1;                                    Media=2;                                                               Alta=4;                                                             Muy alta=8;                         Total=12</t>
  </si>
  <si>
    <t>Extensión (EX).                                 Puntual=1;                                           Parcial=2;                                          Extensa=4;                                             Total=8;                                                     Crítica (+4)</t>
  </si>
  <si>
    <t>Momento (MO).                                                                  Largo plazo=1;                                                                            Medio plazo=2;                                                                   Inmediato=4;                                                                              Crítico (+4)</t>
  </si>
  <si>
    <t>Capacidad de recuperación (CR).                                                          Reversible=2;                                                                                                   Ireversible-Recuperable=4;                                                                      Irreversible-Mitigable=8;                                                                            Irreversible-Irrecuperable=12</t>
  </si>
  <si>
    <t>Persistencia (PE).                    Fugaz=1;                                 Temporal=2;                       Permanente=4</t>
  </si>
  <si>
    <t>Efecto (EF).                                            Indirecto=1;                                                Directo=4</t>
  </si>
  <si>
    <t>Interrelación de impactos (II)                                                                                                  Simple=2;                                                                                                                                Acumulativa=4;                                                                                                                       Sinérgica=8</t>
  </si>
  <si>
    <t>Momento (MO).                  Largo plazo=1;                       Medio plazo=2; Inmediato=4;                Crítico (+4)</t>
  </si>
  <si>
    <t>Persistencia (PE).                                                                 Fugaz=1;                                                                              Temporal=2;                                                                Permanente=4</t>
  </si>
  <si>
    <t>Capacidad de recuperación (CR).                           Reversible=2;                                                                      Ireversible-Recuperable=4;                                                Irreversible-Mitigable=8;                                                   Irreversible-Irrecuperable=12</t>
  </si>
  <si>
    <t>Causa-efecto (EF). Indirecto=1                     Directo=4</t>
  </si>
  <si>
    <t>Interrelación de impactos (II).                                                                     Simple=2;                                                                                                   Acumulativa=4;                                                                                          Sinérgica=8</t>
  </si>
  <si>
    <t>Periodicidad(PR).                                   Irregular=1;                                             Periódica=2;                                         Continua=4</t>
  </si>
  <si>
    <t>TABLAS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</si>
</sst>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&quot;Times New Roman&quot;"/>
    </font>
    <font>
      <b/>
      <sz val="12"/>
      <color rgb="FF000000"/>
      <name val="Times New Roman"/>
      <family val="1"/>
    </font>
    <font>
      <sz val="12"/>
      <color theme="1"/>
      <name val="&quot;Times New Roman&quot;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u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sz val="14"/>
      <name val="Arial"/>
      <family val="2"/>
    </font>
    <font>
      <sz val="16"/>
      <color theme="1"/>
      <name val="&quot;Times New Roman&quot;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108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theme="9" tint="-0.249977111117893"/>
        <bgColor rgb="FF999999"/>
      </patternFill>
    </fill>
    <fill>
      <patternFill patternType="solid">
        <fgColor theme="7" tint="-0.249977111117893"/>
        <bgColor rgb="FF999999"/>
      </patternFill>
    </fill>
    <fill>
      <patternFill patternType="solid">
        <fgColor theme="8" tint="-0.249977111117893"/>
        <bgColor rgb="FF999999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theme="9" tint="0.39997558519241921"/>
        <bgColor rgb="FFB7B7B7"/>
      </patternFill>
    </fill>
    <fill>
      <patternFill patternType="solid">
        <fgColor theme="7" tint="0.39997558519241921"/>
        <bgColor rgb="FFB7B7B7"/>
      </patternFill>
    </fill>
    <fill>
      <patternFill patternType="solid">
        <fgColor theme="8" tint="0.39997558519241921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999999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rgb="FFFFFFFF"/>
      </patternFill>
    </fill>
    <fill>
      <patternFill patternType="solid">
        <fgColor theme="2" tint="-0.499984740745262"/>
        <bgColor rgb="FF999999"/>
      </patternFill>
    </fill>
    <fill>
      <patternFill patternType="solid">
        <fgColor rgb="FFFF00FF"/>
        <bgColor rgb="FFFF00FF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8" tint="0.79998168889431442"/>
        <bgColor rgb="FFFF0000"/>
      </patternFill>
    </fill>
    <fill>
      <patternFill patternType="solid">
        <fgColor theme="8" tint="0.79998168889431442"/>
        <bgColor rgb="FF4A86E8"/>
      </patternFill>
    </fill>
    <fill>
      <patternFill patternType="solid">
        <fgColor theme="8" tint="0.79998168889431442"/>
        <bgColor rgb="FFFF00FF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7" tint="0.79998168889431442"/>
        <bgColor rgb="FFFF0000"/>
      </patternFill>
    </fill>
    <fill>
      <patternFill patternType="solid">
        <fgColor theme="7" tint="0.79998168889431442"/>
        <bgColor rgb="FF4A86E8"/>
      </patternFill>
    </fill>
    <fill>
      <patternFill patternType="solid">
        <fgColor theme="7" tint="0.79998168889431442"/>
        <bgColor rgb="FFFF00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FF00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9" tint="0.59999389629810485"/>
        <bgColor rgb="FF4A86E8"/>
      </patternFill>
    </fill>
    <fill>
      <patternFill patternType="solid">
        <fgColor theme="9" tint="0.59999389629810485"/>
        <bgColor rgb="FFFF00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rgb="FF00FF00"/>
      </patternFill>
    </fill>
    <fill>
      <patternFill patternType="solid">
        <fgColor theme="5" tint="0.79998168889431442"/>
        <bgColor rgb="FFFF0000"/>
      </patternFill>
    </fill>
    <fill>
      <patternFill patternType="solid">
        <fgColor theme="5" tint="0.79998168889431442"/>
        <bgColor rgb="FF4A86E8"/>
      </patternFill>
    </fill>
    <fill>
      <patternFill patternType="solid">
        <fgColor theme="5" tint="0.79998168889431442"/>
        <bgColor rgb="FFFF00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8168889431442"/>
        <bgColor rgb="FF00FF00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4" tint="0.79998168889431442"/>
        <bgColor rgb="FF4A86E8"/>
      </patternFill>
    </fill>
    <fill>
      <patternFill patternType="solid">
        <fgColor theme="4" tint="0.79998168889431442"/>
        <bgColor rgb="FFFF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CCCCCC"/>
      </left>
      <right style="medium">
        <color rgb="FF80808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877">
    <xf numFmtId="0" fontId="0" fillId="0" borderId="0" xfId="0"/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2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8" borderId="5" xfId="0" applyFont="1" applyFill="1" applyBorder="1"/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7" borderId="5" xfId="0" applyFill="1" applyBorder="1"/>
    <xf numFmtId="0" fontId="0" fillId="7" borderId="5" xfId="0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7" borderId="5" xfId="0" applyFill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9" fillId="0" borderId="0" xfId="0" applyFont="1"/>
    <xf numFmtId="0" fontId="0" fillId="9" borderId="0" xfId="0" applyFill="1" applyBorder="1"/>
    <xf numFmtId="0" fontId="3" fillId="9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1" fillId="9" borderId="0" xfId="0" applyFont="1" applyFill="1" applyBorder="1"/>
    <xf numFmtId="2" fontId="1" fillId="9" borderId="0" xfId="0" applyNumberFormat="1" applyFon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0" fillId="0" borderId="0" xfId="0" applyNumberFormat="1"/>
    <xf numFmtId="2" fontId="13" fillId="0" borderId="4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16" borderId="45" xfId="0" applyFont="1" applyFill="1" applyBorder="1" applyAlignment="1">
      <alignment horizontal="center" vertical="center"/>
    </xf>
    <xf numFmtId="0" fontId="16" fillId="16" borderId="44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 vertical="center" wrapText="1"/>
    </xf>
    <xf numFmtId="0" fontId="17" fillId="17" borderId="5" xfId="0" applyFont="1" applyFill="1" applyBorder="1" applyAlignment="1">
      <alignment horizontal="center"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20" borderId="44" xfId="0" applyFont="1" applyFill="1" applyBorder="1" applyAlignment="1">
      <alignment horizontal="center" vertical="center" wrapText="1"/>
    </xf>
    <xf numFmtId="0" fontId="18" fillId="20" borderId="45" xfId="0" applyFont="1" applyFill="1" applyBorder="1" applyAlignment="1">
      <alignment horizontal="center" vertical="center" wrapText="1"/>
    </xf>
    <xf numFmtId="0" fontId="18" fillId="21" borderId="4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8" fillId="22" borderId="4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3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8" fillId="24" borderId="44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 wrapText="1"/>
    </xf>
    <xf numFmtId="0" fontId="18" fillId="28" borderId="4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22" fillId="36" borderId="51" xfId="0" applyNumberFormat="1" applyFont="1" applyFill="1" applyBorder="1" applyAlignment="1">
      <alignment horizontal="center" vertical="center" wrapText="1"/>
    </xf>
    <xf numFmtId="2" fontId="22" fillId="35" borderId="5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37" borderId="5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7" borderId="54" xfId="0" applyFont="1" applyFill="1" applyBorder="1" applyAlignment="1">
      <alignment horizontal="center" vertical="center" wrapText="1"/>
    </xf>
    <xf numFmtId="0" fontId="21" fillId="37" borderId="55" xfId="0" applyFont="1" applyFill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 wrapText="1"/>
    </xf>
    <xf numFmtId="0" fontId="22" fillId="37" borderId="56" xfId="0" applyFont="1" applyFill="1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 wrapText="1"/>
    </xf>
    <xf numFmtId="0" fontId="22" fillId="34" borderId="55" xfId="0" applyFont="1" applyFill="1" applyBorder="1" applyAlignment="1">
      <alignment horizontal="center" vertical="center" wrapText="1"/>
    </xf>
    <xf numFmtId="0" fontId="22" fillId="34" borderId="56" xfId="0" applyFont="1" applyFill="1" applyBorder="1" applyAlignment="1">
      <alignment horizontal="center" vertical="center" wrapText="1"/>
    </xf>
    <xf numFmtId="0" fontId="21" fillId="41" borderId="51" xfId="0" applyFont="1" applyFill="1" applyBorder="1" applyAlignment="1">
      <alignment horizontal="center" vertical="center" wrapText="1"/>
    </xf>
    <xf numFmtId="0" fontId="21" fillId="29" borderId="69" xfId="0" applyFont="1" applyFill="1" applyBorder="1" applyAlignment="1">
      <alignment horizontal="center" vertical="center" wrapText="1"/>
    </xf>
    <xf numFmtId="0" fontId="28" fillId="34" borderId="6" xfId="1" applyFont="1" applyFill="1" applyBorder="1" applyAlignment="1" applyProtection="1">
      <alignment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7" borderId="7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2" fontId="21" fillId="37" borderId="70" xfId="0" applyNumberFormat="1" applyFont="1" applyFill="1" applyBorder="1" applyAlignment="1">
      <alignment horizontal="center" vertical="center" wrapText="1"/>
    </xf>
    <xf numFmtId="2" fontId="21" fillId="37" borderId="71" xfId="0" applyNumberFormat="1" applyFont="1" applyFill="1" applyBorder="1" applyAlignment="1">
      <alignment horizontal="center" vertical="center" wrapText="1"/>
    </xf>
    <xf numFmtId="2" fontId="21" fillId="37" borderId="61" xfId="0" applyNumberFormat="1" applyFont="1" applyFill="1" applyBorder="1" applyAlignment="1">
      <alignment horizontal="center" vertical="center" wrapText="1"/>
    </xf>
    <xf numFmtId="1" fontId="21" fillId="34" borderId="7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2" fontId="21" fillId="34" borderId="50" xfId="0" applyNumberFormat="1" applyFont="1" applyFill="1" applyBorder="1" applyAlignment="1">
      <alignment horizontal="center" vertical="center" wrapText="1"/>
    </xf>
    <xf numFmtId="2" fontId="21" fillId="34" borderId="72" xfId="0" applyNumberFormat="1" applyFont="1" applyFill="1" applyBorder="1" applyAlignment="1">
      <alignment horizontal="center" vertical="center" wrapText="1"/>
    </xf>
    <xf numFmtId="0" fontId="21" fillId="29" borderId="73" xfId="0" applyFont="1" applyFill="1" applyBorder="1" applyAlignment="1">
      <alignment vertical="center" wrapText="1"/>
    </xf>
    <xf numFmtId="1" fontId="21" fillId="34" borderId="14" xfId="0" applyNumberFormat="1" applyFont="1" applyFill="1" applyBorder="1" applyAlignment="1">
      <alignment horizontal="center" vertical="center" wrapText="1"/>
    </xf>
    <xf numFmtId="2" fontId="21" fillId="34" borderId="5" xfId="0" applyNumberFormat="1" applyFont="1" applyFill="1" applyBorder="1" applyAlignment="1">
      <alignment horizontal="center" vertical="center" wrapText="1"/>
    </xf>
    <xf numFmtId="0" fontId="21" fillId="41" borderId="53" xfId="0" applyFont="1" applyFill="1" applyBorder="1" applyAlignment="1">
      <alignment horizontal="center" vertical="center" wrapText="1"/>
    </xf>
    <xf numFmtId="0" fontId="21" fillId="29" borderId="75" xfId="0" applyFont="1" applyFill="1" applyBorder="1" applyAlignment="1">
      <alignment horizontal="center" vertical="center" wrapText="1"/>
    </xf>
    <xf numFmtId="0" fontId="28" fillId="34" borderId="9" xfId="1" applyFont="1" applyFill="1" applyBorder="1" applyAlignment="1" applyProtection="1">
      <alignment vertical="center" wrapText="1"/>
    </xf>
    <xf numFmtId="0" fontId="21" fillId="33" borderId="76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5" xfId="0" applyFont="1" applyFill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2" fontId="21" fillId="37" borderId="5" xfId="0" applyNumberFormat="1" applyFont="1" applyFill="1" applyBorder="1" applyAlignment="1">
      <alignment horizontal="center" vertical="center" wrapText="1"/>
    </xf>
    <xf numFmtId="2" fontId="21" fillId="37" borderId="53" xfId="0" applyNumberFormat="1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1" fontId="21" fillId="34" borderId="5" xfId="0" applyNumberFormat="1" applyFont="1" applyFill="1" applyBorder="1" applyAlignment="1">
      <alignment horizontal="center" vertical="center" wrapText="1"/>
    </xf>
    <xf numFmtId="0" fontId="21" fillId="29" borderId="52" xfId="0" applyFont="1" applyFill="1" applyBorder="1" applyAlignment="1">
      <alignment vertical="center" wrapText="1"/>
    </xf>
    <xf numFmtId="0" fontId="21" fillId="33" borderId="78" xfId="0" applyFont="1" applyFill="1" applyBorder="1" applyAlignment="1">
      <alignment horizontal="center" vertical="center" wrapText="1"/>
    </xf>
    <xf numFmtId="0" fontId="21" fillId="37" borderId="73" xfId="0" applyFont="1" applyFill="1" applyBorder="1" applyAlignment="1">
      <alignment horizontal="center" vertical="center" wrapText="1"/>
    </xf>
    <xf numFmtId="0" fontId="21" fillId="37" borderId="52" xfId="0" applyFont="1" applyFill="1" applyBorder="1" applyAlignment="1">
      <alignment horizontal="center" vertical="center" wrapText="1"/>
    </xf>
    <xf numFmtId="0" fontId="21" fillId="41" borderId="56" xfId="0" applyFont="1" applyFill="1" applyBorder="1" applyAlignment="1">
      <alignment horizontal="center" vertical="center" wrapText="1"/>
    </xf>
    <xf numFmtId="2" fontId="22" fillId="42" borderId="82" xfId="0" applyNumberFormat="1" applyFont="1" applyFill="1" applyBorder="1" applyAlignment="1">
      <alignment horizontal="center" vertical="center" wrapText="1"/>
    </xf>
    <xf numFmtId="2" fontId="22" fillId="42" borderId="83" xfId="0" applyNumberFormat="1" applyFont="1" applyFill="1" applyBorder="1" applyAlignment="1">
      <alignment horizontal="center" vertical="center" wrapText="1"/>
    </xf>
    <xf numFmtId="2" fontId="22" fillId="42" borderId="80" xfId="0" applyNumberFormat="1" applyFont="1" applyFill="1" applyBorder="1" applyAlignment="1">
      <alignment horizontal="center" vertical="center" wrapText="1"/>
    </xf>
    <xf numFmtId="2" fontId="22" fillId="42" borderId="16" xfId="0" applyNumberFormat="1" applyFont="1" applyFill="1" applyBorder="1" applyAlignment="1">
      <alignment horizontal="center" vertical="center" wrapText="1"/>
    </xf>
    <xf numFmtId="2" fontId="22" fillId="42" borderId="17" xfId="0" applyNumberFormat="1" applyFont="1" applyFill="1" applyBorder="1" applyAlignment="1">
      <alignment horizontal="center" vertical="center" wrapText="1"/>
    </xf>
    <xf numFmtId="2" fontId="22" fillId="36" borderId="35" xfId="0" applyNumberFormat="1" applyFont="1" applyFill="1" applyBorder="1" applyAlignment="1">
      <alignment horizontal="center" vertical="center" wrapText="1"/>
    </xf>
    <xf numFmtId="2" fontId="22" fillId="36" borderId="82" xfId="0" applyNumberFormat="1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2" fontId="22" fillId="36" borderId="18" xfId="0" applyNumberFormat="1" applyFont="1" applyFill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 wrapText="1"/>
    </xf>
    <xf numFmtId="0" fontId="30" fillId="29" borderId="75" xfId="0" applyFont="1" applyFill="1" applyBorder="1" applyAlignment="1">
      <alignment horizontal="center" vertical="center" wrapText="1"/>
    </xf>
    <xf numFmtId="0" fontId="30" fillId="29" borderId="69" xfId="0" applyFont="1" applyFill="1" applyBorder="1" applyAlignment="1">
      <alignment horizontal="center" vertical="center" wrapText="1"/>
    </xf>
    <xf numFmtId="2" fontId="21" fillId="41" borderId="51" xfId="0" applyNumberFormat="1" applyFont="1" applyFill="1" applyBorder="1" applyAlignment="1">
      <alignment horizontal="center" vertical="center" wrapText="1"/>
    </xf>
    <xf numFmtId="2" fontId="21" fillId="41" borderId="53" xfId="0" applyNumberFormat="1" applyFont="1" applyFill="1" applyBorder="1" applyAlignment="1">
      <alignment horizontal="center" vertical="center" wrapText="1"/>
    </xf>
    <xf numFmtId="2" fontId="21" fillId="43" borderId="14" xfId="0" applyNumberFormat="1" applyFont="1" applyFill="1" applyBorder="1" applyAlignment="1">
      <alignment horizontal="center" vertical="center" wrapText="1"/>
    </xf>
    <xf numFmtId="2" fontId="21" fillId="44" borderId="14" xfId="0" applyNumberFormat="1" applyFont="1" applyFill="1" applyBorder="1" applyAlignment="1">
      <alignment horizontal="center" vertical="center" wrapText="1"/>
    </xf>
    <xf numFmtId="0" fontId="32" fillId="54" borderId="92" xfId="0" applyFont="1" applyFill="1" applyBorder="1" applyAlignment="1">
      <alignment horizontal="center" vertical="center" wrapText="1"/>
    </xf>
    <xf numFmtId="0" fontId="32" fillId="54" borderId="93" xfId="0" applyFont="1" applyFill="1" applyBorder="1" applyAlignment="1">
      <alignment horizontal="center" vertical="center" wrapText="1"/>
    </xf>
    <xf numFmtId="0" fontId="30" fillId="55" borderId="107" xfId="0" applyFont="1" applyFill="1" applyBorder="1" applyAlignment="1">
      <alignment horizontal="center" vertical="center" wrapText="1"/>
    </xf>
    <xf numFmtId="0" fontId="30" fillId="55" borderId="108" xfId="0" applyFont="1" applyFill="1" applyBorder="1" applyAlignment="1">
      <alignment horizontal="center" vertical="center" wrapText="1"/>
    </xf>
    <xf numFmtId="0" fontId="32" fillId="55" borderId="109" xfId="0" applyFont="1" applyFill="1" applyBorder="1" applyAlignment="1">
      <alignment horizontal="center" vertical="center" wrapText="1"/>
    </xf>
    <xf numFmtId="2" fontId="32" fillId="56" borderId="112" xfId="0" applyNumberFormat="1" applyFont="1" applyFill="1" applyBorder="1" applyAlignment="1">
      <alignment horizontal="center" vertical="center" wrapText="1"/>
    </xf>
    <xf numFmtId="2" fontId="32" fillId="56" borderId="113" xfId="0" applyNumberFormat="1" applyFont="1" applyFill="1" applyBorder="1" applyAlignment="1">
      <alignment horizontal="center" vertical="center" wrapText="1"/>
    </xf>
    <xf numFmtId="0" fontId="30" fillId="59" borderId="108" xfId="0" applyFont="1" applyFill="1" applyBorder="1" applyAlignment="1">
      <alignment horizontal="center" vertical="center" wrapText="1"/>
    </xf>
    <xf numFmtId="0" fontId="32" fillId="59" borderId="108" xfId="0" applyFont="1" applyFill="1" applyBorder="1" applyAlignment="1">
      <alignment horizontal="center" vertical="center" wrapText="1"/>
    </xf>
    <xf numFmtId="0" fontId="32" fillId="59" borderId="123" xfId="0" applyFont="1" applyFill="1" applyBorder="1" applyAlignment="1">
      <alignment horizontal="center" vertical="center" wrapText="1"/>
    </xf>
    <xf numFmtId="0" fontId="30" fillId="55" borderId="122" xfId="0" applyFont="1" applyFill="1" applyBorder="1" applyAlignment="1">
      <alignment horizontal="center" vertical="center" wrapText="1"/>
    </xf>
    <xf numFmtId="0" fontId="32" fillId="55" borderId="123" xfId="0" applyFont="1" applyFill="1" applyBorder="1" applyAlignment="1">
      <alignment horizontal="center" vertical="center" wrapText="1"/>
    </xf>
    <xf numFmtId="0" fontId="32" fillId="61" borderId="122" xfId="0" applyFont="1" applyFill="1" applyBorder="1" applyAlignment="1">
      <alignment horizontal="center" vertical="center" wrapText="1"/>
    </xf>
    <xf numFmtId="0" fontId="32" fillId="61" borderId="123" xfId="0" applyFont="1" applyFill="1" applyBorder="1" applyAlignment="1">
      <alignment horizontal="center" vertical="center" wrapText="1"/>
    </xf>
    <xf numFmtId="1" fontId="30" fillId="59" borderId="48" xfId="0" applyNumberFormat="1" applyFont="1" applyFill="1" applyBorder="1" applyAlignment="1">
      <alignment horizontal="center" vertical="center" wrapText="1"/>
    </xf>
    <xf numFmtId="1" fontId="30" fillId="59" borderId="45" xfId="0" applyNumberFormat="1" applyFont="1" applyFill="1" applyBorder="1" applyAlignment="1">
      <alignment horizontal="center" wrapText="1"/>
    </xf>
    <xf numFmtId="2" fontId="30" fillId="59" borderId="48" xfId="0" applyNumberFormat="1" applyFont="1" applyFill="1" applyBorder="1" applyAlignment="1">
      <alignment horizontal="center" vertical="center" wrapText="1"/>
    </xf>
    <xf numFmtId="2" fontId="30" fillId="59" borderId="127" xfId="0" applyNumberFormat="1" applyFont="1" applyFill="1" applyBorder="1" applyAlignment="1">
      <alignment horizontal="center" vertical="center" wrapText="1"/>
    </xf>
    <xf numFmtId="2" fontId="30" fillId="59" borderId="126" xfId="0" applyNumberFormat="1" applyFont="1" applyFill="1" applyBorder="1"/>
    <xf numFmtId="1" fontId="30" fillId="59" borderId="128" xfId="0" applyNumberFormat="1" applyFont="1" applyFill="1" applyBorder="1" applyAlignment="1">
      <alignment horizontal="center" vertical="center" wrapText="1"/>
    </xf>
    <xf numFmtId="1" fontId="30" fillId="59" borderId="45" xfId="0" applyNumberFormat="1" applyFont="1" applyFill="1" applyBorder="1" applyAlignment="1">
      <alignment horizontal="center" vertical="center" wrapText="1"/>
    </xf>
    <xf numFmtId="2" fontId="30" fillId="59" borderId="132" xfId="0" applyNumberFormat="1" applyFont="1" applyFill="1" applyBorder="1"/>
    <xf numFmtId="2" fontId="32" fillId="22" borderId="137" xfId="0" applyNumberFormat="1" applyFont="1" applyFill="1" applyBorder="1" applyAlignment="1">
      <alignment horizontal="center" vertical="center" wrapText="1"/>
    </xf>
    <xf numFmtId="2" fontId="32" fillId="22" borderId="138" xfId="0" applyNumberFormat="1" applyFont="1" applyFill="1" applyBorder="1" applyAlignment="1">
      <alignment horizontal="center" vertical="center" wrapText="1"/>
    </xf>
    <xf numFmtId="2" fontId="32" fillId="56" borderId="136" xfId="0" applyNumberFormat="1" applyFont="1" applyFill="1" applyBorder="1" applyAlignment="1">
      <alignment horizontal="center" vertical="center" wrapText="1"/>
    </xf>
    <xf numFmtId="2" fontId="32" fillId="56" borderId="137" xfId="0" applyNumberFormat="1" applyFont="1" applyFill="1" applyBorder="1" applyAlignment="1">
      <alignment horizontal="center" vertical="center" wrapText="1"/>
    </xf>
    <xf numFmtId="0" fontId="36" fillId="59" borderId="139" xfId="0" applyFont="1" applyFill="1" applyBorder="1"/>
    <xf numFmtId="0" fontId="36" fillId="59" borderId="133" xfId="0" applyFont="1" applyFill="1" applyBorder="1"/>
    <xf numFmtId="1" fontId="30" fillId="59" borderId="46" xfId="0" applyNumberFormat="1" applyFont="1" applyFill="1" applyBorder="1" applyAlignment="1">
      <alignment horizontal="center" vertical="center" wrapText="1"/>
    </xf>
    <xf numFmtId="1" fontId="30" fillId="59" borderId="46" xfId="0" applyNumberFormat="1" applyFont="1" applyFill="1" applyBorder="1" applyAlignment="1">
      <alignment horizontal="center" wrapText="1"/>
    </xf>
    <xf numFmtId="2" fontId="30" fillId="59" borderId="47" xfId="0" applyNumberFormat="1" applyFont="1" applyFill="1" applyBorder="1" applyAlignment="1">
      <alignment horizontal="center" vertical="center" wrapText="1"/>
    </xf>
    <xf numFmtId="2" fontId="32" fillId="22" borderId="120" xfId="0" applyNumberFormat="1" applyFont="1" applyFill="1" applyBorder="1" applyAlignment="1">
      <alignment horizontal="center" vertical="center" wrapText="1"/>
    </xf>
    <xf numFmtId="2" fontId="32" fillId="22" borderId="135" xfId="0" applyNumberFormat="1" applyFont="1" applyFill="1" applyBorder="1" applyAlignment="1">
      <alignment horizontal="center" vertical="center" wrapText="1"/>
    </xf>
    <xf numFmtId="2" fontId="32" fillId="22" borderId="121" xfId="0" applyNumberFormat="1" applyFont="1" applyFill="1" applyBorder="1" applyAlignment="1">
      <alignment horizontal="center" vertical="center" wrapText="1"/>
    </xf>
    <xf numFmtId="1" fontId="30" fillId="59" borderId="5" xfId="0" applyNumberFormat="1" applyFont="1" applyFill="1" applyBorder="1" applyAlignment="1">
      <alignment horizontal="center" vertical="center" wrapText="1"/>
    </xf>
    <xf numFmtId="1" fontId="30" fillId="59" borderId="5" xfId="0" applyNumberFormat="1" applyFont="1" applyFill="1" applyBorder="1" applyAlignment="1">
      <alignment horizontal="center" wrapText="1"/>
    </xf>
    <xf numFmtId="2" fontId="30" fillId="59" borderId="5" xfId="0" applyNumberFormat="1" applyFont="1" applyFill="1" applyBorder="1" applyAlignment="1">
      <alignment horizontal="center" vertical="center" wrapText="1"/>
    </xf>
    <xf numFmtId="1" fontId="30" fillId="59" borderId="141" xfId="0" applyNumberFormat="1" applyFont="1" applyFill="1" applyBorder="1" applyAlignment="1">
      <alignment horizontal="center" vertical="center" wrapText="1"/>
    </xf>
    <xf numFmtId="1" fontId="30" fillId="59" borderId="10" xfId="0" applyNumberFormat="1" applyFont="1" applyFill="1" applyBorder="1" applyAlignment="1">
      <alignment horizontal="center" vertical="center" wrapText="1"/>
    </xf>
    <xf numFmtId="0" fontId="30" fillId="60" borderId="5" xfId="0" applyFont="1" applyFill="1" applyBorder="1" applyAlignment="1">
      <alignment horizontal="center" vertical="center" wrapText="1"/>
    </xf>
    <xf numFmtId="2" fontId="30" fillId="60" borderId="5" xfId="0" applyNumberFormat="1" applyFont="1" applyFill="1" applyBorder="1" applyAlignment="1">
      <alignment horizontal="center" vertical="center" wrapText="1"/>
    </xf>
    <xf numFmtId="2" fontId="30" fillId="58" borderId="33" xfId="0" applyNumberFormat="1" applyFont="1" applyFill="1" applyBorder="1" applyAlignment="1">
      <alignment horizontal="center" vertical="center" wrapText="1"/>
    </xf>
    <xf numFmtId="2" fontId="30" fillId="58" borderId="124" xfId="0" applyNumberFormat="1" applyFont="1" applyFill="1" applyBorder="1" applyAlignment="1">
      <alignment horizontal="center" vertical="center" wrapText="1"/>
    </xf>
    <xf numFmtId="2" fontId="30" fillId="58" borderId="5" xfId="0" applyNumberFormat="1" applyFont="1" applyFill="1" applyBorder="1" applyAlignment="1">
      <alignment horizontal="center" vertical="center" wrapText="1"/>
    </xf>
    <xf numFmtId="2" fontId="21" fillId="41" borderId="61" xfId="0" applyNumberFormat="1" applyFont="1" applyFill="1" applyBorder="1" applyAlignment="1">
      <alignment horizontal="center" vertical="center" wrapText="1"/>
    </xf>
    <xf numFmtId="2" fontId="21" fillId="41" borderId="72" xfId="0" applyNumberFormat="1" applyFont="1" applyFill="1" applyBorder="1" applyAlignment="1">
      <alignment horizontal="center" vertical="center" wrapText="1"/>
    </xf>
    <xf numFmtId="2" fontId="21" fillId="41" borderId="5" xfId="0" applyNumberFormat="1" applyFont="1" applyFill="1" applyBorder="1" applyAlignment="1">
      <alignment horizontal="center" vertical="center" wrapText="1"/>
    </xf>
    <xf numFmtId="0" fontId="30" fillId="60" borderId="144" xfId="0" applyFont="1" applyFill="1" applyBorder="1" applyAlignment="1">
      <alignment horizontal="center" vertical="center" wrapText="1"/>
    </xf>
    <xf numFmtId="0" fontId="30" fillId="60" borderId="145" xfId="0" applyFont="1" applyFill="1" applyBorder="1" applyAlignment="1">
      <alignment horizontal="center" vertical="center" wrapText="1"/>
    </xf>
    <xf numFmtId="0" fontId="30" fillId="60" borderId="146" xfId="0" applyFont="1" applyFill="1" applyBorder="1" applyAlignment="1">
      <alignment horizontal="center" vertical="center" wrapText="1"/>
    </xf>
    <xf numFmtId="0" fontId="30" fillId="59" borderId="107" xfId="0" applyFont="1" applyFill="1" applyBorder="1" applyAlignment="1">
      <alignment horizontal="center" vertical="center" wrapText="1"/>
    </xf>
    <xf numFmtId="2" fontId="30" fillId="60" borderId="14" xfId="0" applyNumberFormat="1" applyFont="1" applyFill="1" applyBorder="1" applyAlignment="1">
      <alignment horizontal="center" vertical="center" wrapText="1"/>
    </xf>
    <xf numFmtId="0" fontId="32" fillId="60" borderId="145" xfId="0" applyFont="1" applyFill="1" applyBorder="1" applyAlignment="1">
      <alignment horizontal="center" vertical="center" wrapText="1"/>
    </xf>
    <xf numFmtId="0" fontId="32" fillId="60" borderId="146" xfId="0" applyFont="1" applyFill="1" applyBorder="1" applyAlignment="1">
      <alignment horizontal="center" vertical="center" wrapText="1"/>
    </xf>
    <xf numFmtId="0" fontId="32" fillId="60" borderId="149" xfId="0" applyFont="1" applyFill="1" applyBorder="1" applyAlignment="1">
      <alignment horizontal="center" vertical="center" wrapText="1"/>
    </xf>
    <xf numFmtId="0" fontId="30" fillId="60" borderId="14" xfId="0" applyFont="1" applyFill="1" applyBorder="1" applyAlignment="1">
      <alignment horizontal="center" vertical="center" wrapText="1"/>
    </xf>
    <xf numFmtId="0" fontId="21" fillId="62" borderId="78" xfId="0" applyFont="1" applyFill="1" applyBorder="1" applyAlignment="1">
      <alignment horizontal="center" vertical="center" wrapText="1"/>
    </xf>
    <xf numFmtId="2" fontId="32" fillId="61" borderId="125" xfId="0" applyNumberFormat="1" applyFont="1" applyFill="1" applyBorder="1" applyAlignment="1">
      <alignment horizontal="center" vertical="center"/>
    </xf>
    <xf numFmtId="2" fontId="32" fillId="63" borderId="131" xfId="0" applyNumberFormat="1" applyFont="1" applyFill="1" applyBorder="1" applyAlignment="1">
      <alignment horizontal="center" vertical="center" wrapText="1"/>
    </xf>
    <xf numFmtId="2" fontId="32" fillId="56" borderId="123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45"/>
    </xf>
    <xf numFmtId="0" fontId="43" fillId="64" borderId="35" xfId="0" applyFont="1" applyFill="1" applyBorder="1" applyAlignment="1">
      <alignment horizontal="center" vertical="center" wrapText="1"/>
    </xf>
    <xf numFmtId="0" fontId="0" fillId="0" borderId="10" xfId="0" applyBorder="1"/>
    <xf numFmtId="0" fontId="38" fillId="65" borderId="17" xfId="0" applyFont="1" applyFill="1" applyBorder="1" applyAlignment="1">
      <alignment horizontal="center" vertical="center" textRotation="45" wrapText="1"/>
    </xf>
    <xf numFmtId="0" fontId="38" fillId="65" borderId="18" xfId="0" applyFont="1" applyFill="1" applyBorder="1" applyAlignment="1">
      <alignment horizontal="center" vertical="center" textRotation="45" wrapText="1"/>
    </xf>
    <xf numFmtId="0" fontId="39" fillId="67" borderId="153" xfId="0" applyFont="1" applyFill="1" applyBorder="1" applyAlignment="1">
      <alignment horizontal="center" vertical="center"/>
    </xf>
    <xf numFmtId="0" fontId="39" fillId="67" borderId="154" xfId="0" applyFont="1" applyFill="1" applyBorder="1" applyAlignment="1">
      <alignment horizontal="center" vertical="center"/>
    </xf>
    <xf numFmtId="0" fontId="39" fillId="68" borderId="154" xfId="0" applyFont="1" applyFill="1" applyBorder="1" applyAlignment="1">
      <alignment horizontal="center" vertical="center"/>
    </xf>
    <xf numFmtId="0" fontId="39" fillId="69" borderId="154" xfId="0" applyFont="1" applyFill="1" applyBorder="1" applyAlignment="1">
      <alignment horizontal="center" vertical="center"/>
    </xf>
    <xf numFmtId="0" fontId="39" fillId="70" borderId="154" xfId="0" applyFont="1" applyFill="1" applyBorder="1" applyAlignment="1">
      <alignment horizontal="center" vertical="center"/>
    </xf>
    <xf numFmtId="0" fontId="39" fillId="70" borderId="155" xfId="0" applyFont="1" applyFill="1" applyBorder="1" applyAlignment="1">
      <alignment horizontal="center" vertical="center"/>
    </xf>
    <xf numFmtId="0" fontId="39" fillId="71" borderId="153" xfId="0" applyFont="1" applyFill="1" applyBorder="1" applyAlignment="1">
      <alignment horizontal="center" vertical="center"/>
    </xf>
    <xf numFmtId="0" fontId="39" fillId="71" borderId="154" xfId="0" applyFont="1" applyFill="1" applyBorder="1" applyAlignment="1">
      <alignment horizontal="center" vertical="center"/>
    </xf>
    <xf numFmtId="0" fontId="39" fillId="72" borderId="154" xfId="0" applyFont="1" applyFill="1" applyBorder="1" applyAlignment="1">
      <alignment horizontal="center" vertical="center"/>
    </xf>
    <xf numFmtId="0" fontId="39" fillId="73" borderId="154" xfId="0" applyFont="1" applyFill="1" applyBorder="1" applyAlignment="1">
      <alignment horizontal="center" vertical="center"/>
    </xf>
    <xf numFmtId="0" fontId="39" fillId="74" borderId="154" xfId="0" applyFont="1" applyFill="1" applyBorder="1" applyAlignment="1">
      <alignment horizontal="center" vertical="center"/>
    </xf>
    <xf numFmtId="0" fontId="39" fillId="74" borderId="155" xfId="0" applyFont="1" applyFill="1" applyBorder="1" applyAlignment="1">
      <alignment horizontal="center" vertical="center"/>
    </xf>
    <xf numFmtId="0" fontId="39" fillId="76" borderId="153" xfId="0" applyFont="1" applyFill="1" applyBorder="1" applyAlignment="1">
      <alignment horizontal="center" vertical="center"/>
    </xf>
    <xf numFmtId="0" fontId="39" fillId="76" borderId="154" xfId="0" applyFont="1" applyFill="1" applyBorder="1" applyAlignment="1">
      <alignment horizontal="center" vertical="center"/>
    </xf>
    <xf numFmtId="0" fontId="39" fillId="77" borderId="154" xfId="0" applyFont="1" applyFill="1" applyBorder="1" applyAlignment="1">
      <alignment horizontal="center" vertical="center"/>
    </xf>
    <xf numFmtId="0" fontId="39" fillId="78" borderId="154" xfId="0" applyFont="1" applyFill="1" applyBorder="1" applyAlignment="1">
      <alignment horizontal="center" vertical="center"/>
    </xf>
    <xf numFmtId="0" fontId="39" fillId="79" borderId="154" xfId="0" applyFont="1" applyFill="1" applyBorder="1" applyAlignment="1">
      <alignment horizontal="center" vertical="center"/>
    </xf>
    <xf numFmtId="0" fontId="39" fillId="79" borderId="155" xfId="0" applyFont="1" applyFill="1" applyBorder="1" applyAlignment="1">
      <alignment horizontal="center" vertical="center"/>
    </xf>
    <xf numFmtId="0" fontId="38" fillId="65" borderId="16" xfId="0" applyFont="1" applyFill="1" applyBorder="1" applyAlignment="1">
      <alignment horizontal="center" vertical="center" textRotation="45" wrapText="1"/>
    </xf>
    <xf numFmtId="0" fontId="39" fillId="76" borderId="5" xfId="0" applyFont="1" applyFill="1" applyBorder="1" applyAlignment="1">
      <alignment vertical="center"/>
    </xf>
    <xf numFmtId="0" fontId="39" fillId="76" borderId="52" xfId="0" applyFont="1" applyFill="1" applyBorder="1" applyAlignment="1">
      <alignment vertical="center"/>
    </xf>
    <xf numFmtId="0" fontId="39" fillId="76" borderId="53" xfId="0" applyFont="1" applyFill="1" applyBorder="1" applyAlignment="1">
      <alignment vertical="center"/>
    </xf>
    <xf numFmtId="0" fontId="38" fillId="75" borderId="82" xfId="0" applyFont="1" applyFill="1" applyBorder="1" applyAlignment="1">
      <alignment horizontal="center" vertical="center" textRotation="45" wrapText="1"/>
    </xf>
    <xf numFmtId="0" fontId="38" fillId="75" borderId="81" xfId="0" applyFont="1" applyFill="1" applyBorder="1" applyAlignment="1">
      <alignment horizontal="center" vertical="center" textRotation="45" wrapText="1"/>
    </xf>
    <xf numFmtId="0" fontId="43" fillId="80" borderId="35" xfId="0" applyFont="1" applyFill="1" applyBorder="1" applyAlignment="1">
      <alignment horizontal="center" vertical="center" wrapText="1"/>
    </xf>
    <xf numFmtId="0" fontId="38" fillId="15" borderId="82" xfId="0" applyFont="1" applyFill="1" applyBorder="1" applyAlignment="1">
      <alignment horizontal="center" vertical="center" textRotation="45" wrapText="1"/>
    </xf>
    <xf numFmtId="0" fontId="38" fillId="15" borderId="81" xfId="0" applyFont="1" applyFill="1" applyBorder="1" applyAlignment="1">
      <alignment horizontal="center" vertical="center" textRotation="45" wrapText="1"/>
    </xf>
    <xf numFmtId="0" fontId="43" fillId="66" borderId="3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21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8" fillId="81" borderId="82" xfId="0" applyFont="1" applyFill="1" applyBorder="1" applyAlignment="1">
      <alignment vertical="center" textRotation="45"/>
    </xf>
    <xf numFmtId="2" fontId="46" fillId="0" borderId="5" xfId="0" applyNumberFormat="1" applyFont="1" applyBorder="1"/>
    <xf numFmtId="2" fontId="8" fillId="44" borderId="18" xfId="0" applyNumberFormat="1" applyFont="1" applyFill="1" applyBorder="1"/>
    <xf numFmtId="0" fontId="47" fillId="81" borderId="18" xfId="0" applyFont="1" applyFill="1" applyBorder="1" applyAlignment="1">
      <alignment horizontal="center" vertical="center" textRotation="45" wrapText="1"/>
    </xf>
    <xf numFmtId="0" fontId="8" fillId="82" borderId="82" xfId="0" applyFont="1" applyFill="1" applyBorder="1" applyAlignment="1">
      <alignment vertical="center" textRotation="45"/>
    </xf>
    <xf numFmtId="2" fontId="8" fillId="83" borderId="81" xfId="0" applyNumberFormat="1" applyFont="1" applyFill="1" applyBorder="1"/>
    <xf numFmtId="2" fontId="8" fillId="83" borderId="18" xfId="0" applyNumberFormat="1" applyFont="1" applyFill="1" applyBorder="1"/>
    <xf numFmtId="2" fontId="45" fillId="0" borderId="7" xfId="0" applyNumberFormat="1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2" fontId="45" fillId="83" borderId="74" xfId="0" applyNumberFormat="1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2" fontId="45" fillId="0" borderId="5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/>
    <xf numFmtId="2" fontId="45" fillId="0" borderId="66" xfId="0" applyNumberFormat="1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2" fontId="45" fillId="83" borderId="77" xfId="0" applyNumberFormat="1" applyFont="1" applyFill="1" applyBorder="1" applyAlignment="1">
      <alignment horizontal="center"/>
    </xf>
    <xf numFmtId="2" fontId="45" fillId="0" borderId="72" xfId="0" applyNumberFormat="1" applyFont="1" applyBorder="1" applyAlignment="1">
      <alignment horizontal="center"/>
    </xf>
    <xf numFmtId="2" fontId="45" fillId="0" borderId="53" xfId="0" applyNumberFormat="1" applyFont="1" applyBorder="1" applyAlignment="1">
      <alignment horizontal="center"/>
    </xf>
    <xf numFmtId="2" fontId="45" fillId="0" borderId="55" xfId="0" applyNumberFormat="1" applyFont="1" applyBorder="1" applyAlignment="1">
      <alignment horizontal="center"/>
    </xf>
    <xf numFmtId="2" fontId="45" fillId="0" borderId="56" xfId="0" applyNumberFormat="1" applyFont="1" applyBorder="1" applyAlignment="1">
      <alignment horizontal="center"/>
    </xf>
    <xf numFmtId="2" fontId="45" fillId="83" borderId="65" xfId="0" applyNumberFormat="1" applyFont="1" applyFill="1" applyBorder="1" applyAlignment="1">
      <alignment horizontal="center"/>
    </xf>
    <xf numFmtId="2" fontId="45" fillId="0" borderId="162" xfId="0" applyNumberFormat="1" applyFont="1" applyBorder="1" applyAlignment="1">
      <alignment horizontal="center"/>
    </xf>
    <xf numFmtId="2" fontId="45" fillId="44" borderId="74" xfId="0" applyNumberFormat="1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2" fontId="45" fillId="44" borderId="76" xfId="0" applyNumberFormat="1" applyFont="1" applyFill="1" applyBorder="1" applyAlignment="1">
      <alignment horizontal="center"/>
    </xf>
    <xf numFmtId="2" fontId="45" fillId="0" borderId="8" xfId="0" applyNumberFormat="1" applyFont="1" applyBorder="1" applyAlignment="1">
      <alignment horizontal="center"/>
    </xf>
    <xf numFmtId="2" fontId="45" fillId="0" borderId="0" xfId="0" applyNumberFormat="1" applyFont="1"/>
    <xf numFmtId="0" fontId="45" fillId="0" borderId="13" xfId="0" applyFont="1" applyFill="1" applyBorder="1" applyAlignment="1">
      <alignment horizontal="center"/>
    </xf>
    <xf numFmtId="0" fontId="45" fillId="0" borderId="66" xfId="0" applyFont="1" applyBorder="1" applyAlignment="1">
      <alignment horizontal="center"/>
    </xf>
    <xf numFmtId="2" fontId="45" fillId="0" borderId="156" xfId="0" applyNumberFormat="1" applyFont="1" applyBorder="1" applyAlignment="1">
      <alignment horizontal="center"/>
    </xf>
    <xf numFmtId="2" fontId="45" fillId="44" borderId="67" xfId="0" applyNumberFormat="1" applyFont="1" applyFill="1" applyBorder="1" applyAlignment="1">
      <alignment horizontal="center"/>
    </xf>
    <xf numFmtId="2" fontId="45" fillId="44" borderId="60" xfId="0" applyNumberFormat="1" applyFont="1" applyFill="1" applyBorder="1" applyAlignment="1">
      <alignment horizontal="center"/>
    </xf>
    <xf numFmtId="2" fontId="45" fillId="0" borderId="8" xfId="0" applyNumberFormat="1" applyFont="1" applyBorder="1"/>
    <xf numFmtId="0" fontId="45" fillId="0" borderId="8" xfId="0" applyFont="1" applyBorder="1"/>
    <xf numFmtId="0" fontId="45" fillId="0" borderId="163" xfId="0" applyFont="1" applyBorder="1" applyAlignment="1">
      <alignment horizontal="center"/>
    </xf>
    <xf numFmtId="0" fontId="8" fillId="84" borderId="82" xfId="0" applyFont="1" applyFill="1" applyBorder="1" applyAlignment="1">
      <alignment vertical="center" textRotation="45"/>
    </xf>
    <xf numFmtId="2" fontId="45" fillId="80" borderId="74" xfId="0" applyNumberFormat="1" applyFont="1" applyFill="1" applyBorder="1" applyAlignment="1">
      <alignment horizontal="center"/>
    </xf>
    <xf numFmtId="2" fontId="8" fillId="80" borderId="18" xfId="0" applyNumberFormat="1" applyFont="1" applyFill="1" applyBorder="1"/>
    <xf numFmtId="2" fontId="45" fillId="80" borderId="77" xfId="0" applyNumberFormat="1" applyFont="1" applyFill="1" applyBorder="1" applyAlignment="1">
      <alignment horizontal="center"/>
    </xf>
    <xf numFmtId="2" fontId="46" fillId="0" borderId="7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72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6" fillId="0" borderId="5" xfId="0" applyNumberFormat="1" applyFont="1" applyBorder="1" applyAlignment="1">
      <alignment horizontal="center"/>
    </xf>
    <xf numFmtId="2" fontId="46" fillId="0" borderId="53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2" fontId="46" fillId="0" borderId="66" xfId="0" applyNumberFormat="1" applyFont="1" applyBorder="1" applyAlignment="1">
      <alignment horizontal="center"/>
    </xf>
    <xf numFmtId="2" fontId="46" fillId="0" borderId="55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6" fillId="0" borderId="63" xfId="0" applyNumberFormat="1" applyFont="1" applyBorder="1" applyAlignment="1">
      <alignment horizontal="center"/>
    </xf>
    <xf numFmtId="0" fontId="46" fillId="0" borderId="10" xfId="0" applyFont="1" applyBorder="1"/>
    <xf numFmtId="2" fontId="46" fillId="0" borderId="0" xfId="0" applyNumberFormat="1" applyFont="1"/>
    <xf numFmtId="0" fontId="46" fillId="0" borderId="5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4" borderId="7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80" borderId="73" xfId="0" applyFont="1" applyFill="1" applyBorder="1" applyAlignment="1">
      <alignment horizontal="center" vertical="center" wrapText="1"/>
    </xf>
    <xf numFmtId="0" fontId="1" fillId="80" borderId="14" xfId="0" applyFont="1" applyFill="1" applyBorder="1" applyAlignment="1">
      <alignment horizontal="center" vertical="center" wrapText="1"/>
    </xf>
    <xf numFmtId="0" fontId="1" fillId="80" borderId="72" xfId="0" applyFont="1" applyFill="1" applyBorder="1" applyAlignment="1">
      <alignment horizontal="center" vertical="center" wrapText="1"/>
    </xf>
    <xf numFmtId="0" fontId="1" fillId="4" borderId="16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85" borderId="5" xfId="0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90" borderId="140" xfId="0" applyFont="1" applyFill="1" applyBorder="1" applyAlignment="1">
      <alignment horizontal="center" vertical="center"/>
    </xf>
    <xf numFmtId="0" fontId="18" fillId="90" borderId="164" xfId="0" applyFont="1" applyFill="1" applyBorder="1" applyAlignment="1">
      <alignment horizontal="center" vertical="center"/>
    </xf>
    <xf numFmtId="0" fontId="18" fillId="91" borderId="164" xfId="0" applyFont="1" applyFill="1" applyBorder="1" applyAlignment="1">
      <alignment horizontal="center" vertical="center"/>
    </xf>
    <xf numFmtId="0" fontId="18" fillId="92" borderId="164" xfId="0" applyFont="1" applyFill="1" applyBorder="1" applyAlignment="1">
      <alignment horizontal="center" vertical="center"/>
    </xf>
    <xf numFmtId="0" fontId="18" fillId="93" borderId="164" xfId="0" applyFont="1" applyFill="1" applyBorder="1" applyAlignment="1">
      <alignment horizontal="center" vertical="center"/>
    </xf>
    <xf numFmtId="0" fontId="51" fillId="89" borderId="19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1" fillId="87" borderId="60" xfId="0" applyFont="1" applyFill="1" applyBorder="1" applyAlignment="1">
      <alignment horizontal="center" vertical="center" wrapText="1"/>
    </xf>
    <xf numFmtId="0" fontId="51" fillId="87" borderId="76" xfId="0" applyFont="1" applyFill="1" applyBorder="1" applyAlignment="1">
      <alignment horizontal="center" wrapText="1"/>
    </xf>
    <xf numFmtId="0" fontId="51" fillId="87" borderId="67" xfId="0" applyFont="1" applyFill="1" applyBorder="1" applyAlignment="1">
      <alignment horizontal="center" wrapText="1"/>
    </xf>
    <xf numFmtId="0" fontId="51" fillId="89" borderId="165" xfId="0" applyFont="1" applyFill="1" applyBorder="1" applyAlignment="1">
      <alignment horizontal="center" vertical="center" wrapText="1"/>
    </xf>
    <xf numFmtId="0" fontId="51" fillId="89" borderId="166" xfId="0" applyFont="1" applyFill="1" applyBorder="1" applyAlignment="1">
      <alignment horizontal="center" vertical="center" wrapText="1"/>
    </xf>
    <xf numFmtId="0" fontId="51" fillId="89" borderId="173" xfId="0" applyFont="1" applyFill="1" applyBorder="1" applyAlignment="1">
      <alignment horizontal="center" vertical="top" wrapText="1"/>
    </xf>
    <xf numFmtId="0" fontId="51" fillId="89" borderId="174" xfId="0" applyFont="1" applyFill="1" applyBorder="1" applyAlignment="1">
      <alignment horizontal="center" vertical="top" wrapText="1"/>
    </xf>
    <xf numFmtId="2" fontId="19" fillId="0" borderId="50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51" xfId="0" applyNumberFormat="1" applyFont="1" applyFill="1" applyBorder="1" applyAlignment="1">
      <alignment horizontal="center" vertical="center" wrapText="1"/>
    </xf>
    <xf numFmtId="2" fontId="19" fillId="0" borderId="53" xfId="0" applyNumberFormat="1" applyFont="1" applyFill="1" applyBorder="1" applyAlignment="1">
      <alignment horizontal="center" vertical="center" wrapText="1"/>
    </xf>
    <xf numFmtId="2" fontId="19" fillId="0" borderId="63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176" xfId="0" applyFont="1" applyBorder="1" applyAlignment="1">
      <alignment wrapText="1"/>
    </xf>
    <xf numFmtId="0" fontId="19" fillId="0" borderId="177" xfId="0" applyFont="1" applyBorder="1" applyAlignment="1">
      <alignment wrapText="1"/>
    </xf>
    <xf numFmtId="0" fontId="19" fillId="0" borderId="14" xfId="0" applyFont="1" applyFill="1" applyBorder="1" applyAlignment="1">
      <alignment horizontal="center" vertical="center" wrapText="1"/>
    </xf>
    <xf numFmtId="0" fontId="51" fillId="66" borderId="16" xfId="0" applyFont="1" applyFill="1" applyBorder="1" applyAlignment="1">
      <alignment horizontal="center" vertical="center" wrapText="1"/>
    </xf>
    <xf numFmtId="0" fontId="51" fillId="66" borderId="17" xfId="0" applyFont="1" applyFill="1" applyBorder="1" applyAlignment="1">
      <alignment horizontal="center" vertical="center" wrapText="1"/>
    </xf>
    <xf numFmtId="0" fontId="51" fillId="66" borderId="18" xfId="0" applyFont="1" applyFill="1" applyBorder="1" applyAlignment="1">
      <alignment horizontal="center" vertical="center" wrapText="1"/>
    </xf>
    <xf numFmtId="0" fontId="18" fillId="96" borderId="74" xfId="0" applyFont="1" applyFill="1" applyBorder="1" applyAlignment="1">
      <alignment horizontal="center" vertical="center"/>
    </xf>
    <xf numFmtId="0" fontId="18" fillId="96" borderId="76" xfId="0" applyFont="1" applyFill="1" applyBorder="1" applyAlignment="1">
      <alignment horizontal="center" vertical="center"/>
    </xf>
    <xf numFmtId="0" fontId="18" fillId="97" borderId="76" xfId="0" applyFont="1" applyFill="1" applyBorder="1" applyAlignment="1">
      <alignment horizontal="center" vertical="center"/>
    </xf>
    <xf numFmtId="0" fontId="18" fillId="98" borderId="76" xfId="0" applyFont="1" applyFill="1" applyBorder="1" applyAlignment="1">
      <alignment horizontal="center" vertical="center"/>
    </xf>
    <xf numFmtId="0" fontId="18" fillId="99" borderId="76" xfId="0" applyFont="1" applyFill="1" applyBorder="1" applyAlignment="1">
      <alignment horizontal="center" vertical="center"/>
    </xf>
    <xf numFmtId="0" fontId="18" fillId="99" borderId="6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wrapText="1"/>
    </xf>
    <xf numFmtId="2" fontId="19" fillId="0" borderId="72" xfId="0" applyNumberFormat="1" applyFont="1" applyFill="1" applyBorder="1" applyAlignment="1">
      <alignment horizontal="center" wrapText="1"/>
    </xf>
    <xf numFmtId="2" fontId="19" fillId="0" borderId="5" xfId="0" applyNumberFormat="1" applyFont="1" applyFill="1" applyBorder="1" applyAlignment="1">
      <alignment horizontal="center" wrapText="1"/>
    </xf>
    <xf numFmtId="2" fontId="19" fillId="0" borderId="53" xfId="0" applyNumberFormat="1" applyFont="1" applyFill="1" applyBorder="1" applyAlignment="1">
      <alignment horizontal="center" wrapText="1"/>
    </xf>
    <xf numFmtId="0" fontId="19" fillId="0" borderId="185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63" xfId="0" applyNumberFormat="1" applyFont="1" applyFill="1" applyBorder="1" applyAlignment="1">
      <alignment horizontal="center" wrapText="1"/>
    </xf>
    <xf numFmtId="2" fontId="19" fillId="100" borderId="17" xfId="0" applyNumberFormat="1" applyFont="1" applyFill="1" applyBorder="1" applyAlignment="1">
      <alignment horizontal="center" wrapText="1"/>
    </xf>
    <xf numFmtId="0" fontId="19" fillId="100" borderId="17" xfId="0" applyFont="1" applyFill="1" applyBorder="1" applyAlignment="1">
      <alignment horizontal="center" wrapText="1"/>
    </xf>
    <xf numFmtId="0" fontId="19" fillId="100" borderId="18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wrapText="1"/>
    </xf>
    <xf numFmtId="10" fontId="19" fillId="0" borderId="5" xfId="0" applyNumberFormat="1" applyFont="1" applyFill="1" applyBorder="1" applyAlignment="1">
      <alignment horizontal="center" wrapText="1"/>
    </xf>
    <xf numFmtId="0" fontId="51" fillId="100" borderId="82" xfId="0" applyFont="1" applyFill="1" applyBorder="1" applyAlignment="1">
      <alignment horizontal="center" wrapText="1"/>
    </xf>
    <xf numFmtId="0" fontId="51" fillId="95" borderId="73" xfId="0" applyFont="1" applyFill="1" applyBorder="1" applyAlignment="1">
      <alignment horizontal="center" wrapText="1"/>
    </xf>
    <xf numFmtId="0" fontId="51" fillId="95" borderId="62" xfId="0" applyFont="1" applyFill="1" applyBorder="1" applyAlignment="1">
      <alignment horizontal="center" wrapText="1"/>
    </xf>
    <xf numFmtId="0" fontId="51" fillId="95" borderId="82" xfId="0" applyFont="1" applyFill="1" applyBorder="1" applyAlignment="1">
      <alignment horizontal="center" wrapText="1"/>
    </xf>
    <xf numFmtId="0" fontId="51" fillId="95" borderId="54" xfId="0" applyFont="1" applyFill="1" applyBorder="1" applyAlignment="1">
      <alignment horizontal="center" wrapText="1"/>
    </xf>
    <xf numFmtId="0" fontId="51" fillId="66" borderId="184" xfId="0" applyFont="1" applyFill="1" applyBorder="1" applyAlignment="1">
      <alignment horizontal="center" wrapText="1"/>
    </xf>
    <xf numFmtId="0" fontId="51" fillId="66" borderId="17" xfId="0" applyFont="1" applyFill="1" applyBorder="1" applyAlignment="1">
      <alignment horizontal="center" wrapText="1"/>
    </xf>
    <xf numFmtId="0" fontId="51" fillId="66" borderId="18" xfId="0" applyFont="1" applyFill="1" applyBorder="1" applyAlignment="1">
      <alignment horizontal="center" wrapText="1"/>
    </xf>
    <xf numFmtId="0" fontId="18" fillId="93" borderId="186" xfId="0" applyFont="1" applyFill="1" applyBorder="1" applyAlignment="1">
      <alignment horizontal="center" vertical="center"/>
    </xf>
    <xf numFmtId="0" fontId="19" fillId="94" borderId="16" xfId="0" applyFont="1" applyFill="1" applyBorder="1" applyAlignment="1">
      <alignment horizontal="center" vertical="center" wrapText="1"/>
    </xf>
    <xf numFmtId="2" fontId="19" fillId="94" borderId="17" xfId="0" applyNumberFormat="1" applyFont="1" applyFill="1" applyBorder="1" applyAlignment="1">
      <alignment horizontal="center" vertical="center" wrapText="1"/>
    </xf>
    <xf numFmtId="0" fontId="19" fillId="94" borderId="17" xfId="0" applyFont="1" applyFill="1" applyBorder="1" applyAlignment="1">
      <alignment horizontal="center" vertical="center" wrapText="1"/>
    </xf>
    <xf numFmtId="2" fontId="19" fillId="94" borderId="18" xfId="0" applyNumberFormat="1" applyFont="1" applyFill="1" applyBorder="1" applyAlignment="1">
      <alignment horizontal="center" vertical="center" wrapText="1"/>
    </xf>
    <xf numFmtId="0" fontId="40" fillId="89" borderId="35" xfId="0" applyFont="1" applyFill="1" applyBorder="1" applyAlignment="1">
      <alignment horizontal="center" vertical="center" wrapText="1"/>
    </xf>
    <xf numFmtId="1" fontId="19" fillId="100" borderId="25" xfId="0" applyNumberFormat="1" applyFont="1" applyFill="1" applyBorder="1" applyAlignment="1">
      <alignment horizontal="center" wrapText="1"/>
    </xf>
    <xf numFmtId="0" fontId="40" fillId="66" borderId="82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10" fontId="19" fillId="0" borderId="11" xfId="0" applyNumberFormat="1" applyFont="1" applyFill="1" applyBorder="1" applyAlignment="1">
      <alignment horizontal="center" wrapText="1"/>
    </xf>
    <xf numFmtId="2" fontId="54" fillId="0" borderId="5" xfId="0" applyNumberFormat="1" applyFont="1" applyBorder="1"/>
    <xf numFmtId="2" fontId="45" fillId="0" borderId="5" xfId="0" applyNumberFormat="1" applyFont="1" applyBorder="1"/>
    <xf numFmtId="2" fontId="45" fillId="0" borderId="11" xfId="0" applyNumberFormat="1" applyFont="1" applyBorder="1"/>
    <xf numFmtId="2" fontId="54" fillId="0" borderId="14" xfId="0" applyNumberFormat="1" applyFont="1" applyBorder="1"/>
    <xf numFmtId="2" fontId="45" fillId="0" borderId="14" xfId="0" applyNumberFormat="1" applyFont="1" applyBorder="1"/>
    <xf numFmtId="0" fontId="45" fillId="105" borderId="18" xfId="0" applyFont="1" applyFill="1" applyBorder="1"/>
    <xf numFmtId="0" fontId="45" fillId="89" borderId="16" xfId="0" applyFont="1" applyFill="1" applyBorder="1"/>
    <xf numFmtId="0" fontId="45" fillId="106" borderId="17" xfId="0" applyFont="1" applyFill="1" applyBorder="1"/>
    <xf numFmtId="0" fontId="45" fillId="107" borderId="17" xfId="0" applyFont="1" applyFill="1" applyBorder="1"/>
    <xf numFmtId="2" fontId="45" fillId="6" borderId="14" xfId="0" applyNumberFormat="1" applyFont="1" applyFill="1" applyBorder="1"/>
    <xf numFmtId="2" fontId="45" fillId="6" borderId="5" xfId="0" applyNumberFormat="1" applyFont="1" applyFill="1" applyBorder="1"/>
    <xf numFmtId="2" fontId="45" fillId="6" borderId="11" xfId="0" applyNumberFormat="1" applyFont="1" applyFill="1" applyBorder="1"/>
    <xf numFmtId="2" fontId="54" fillId="6" borderId="14" xfId="0" applyNumberFormat="1" applyFont="1" applyFill="1" applyBorder="1"/>
    <xf numFmtId="2" fontId="54" fillId="6" borderId="5" xfId="0" applyNumberFormat="1" applyFont="1" applyFill="1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2" fontId="13" fillId="10" borderId="3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8" fillId="0" borderId="46" xfId="0" applyFont="1" applyBorder="1" applyAlignment="1">
      <alignment horizontal="center" vertical="center"/>
    </xf>
    <xf numFmtId="0" fontId="14" fillId="0" borderId="47" xfId="0" applyFont="1" applyBorder="1"/>
    <xf numFmtId="0" fontId="14" fillId="0" borderId="48" xfId="0" applyFont="1" applyBorder="1"/>
    <xf numFmtId="0" fontId="18" fillId="20" borderId="46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/>
    </xf>
    <xf numFmtId="0" fontId="14" fillId="0" borderId="39" xfId="0" applyFont="1" applyBorder="1"/>
    <xf numFmtId="0" fontId="14" fillId="0" borderId="40" xfId="0" applyFont="1" applyBorder="1"/>
    <xf numFmtId="0" fontId="12" fillId="12" borderId="5" xfId="0" applyFont="1" applyFill="1" applyBorder="1" applyAlignment="1">
      <alignment horizontal="center"/>
    </xf>
    <xf numFmtId="0" fontId="12" fillId="13" borderId="41" xfId="0" applyFont="1" applyFill="1" applyBorder="1" applyAlignment="1">
      <alignment horizontal="center"/>
    </xf>
    <xf numFmtId="0" fontId="12" fillId="13" borderId="42" xfId="0" applyFont="1" applyFill="1" applyBorder="1" applyAlignment="1">
      <alignment horizontal="center"/>
    </xf>
    <xf numFmtId="0" fontId="12" fillId="13" borderId="43" xfId="0" applyFont="1" applyFill="1" applyBorder="1" applyAlignment="1">
      <alignment horizontal="center"/>
    </xf>
    <xf numFmtId="0" fontId="12" fillId="14" borderId="38" xfId="0" applyFont="1" applyFill="1" applyBorder="1" applyAlignment="1">
      <alignment horizontal="center"/>
    </xf>
    <xf numFmtId="0" fontId="14" fillId="15" borderId="39" xfId="0" applyFont="1" applyFill="1" applyBorder="1"/>
    <xf numFmtId="0" fontId="16" fillId="16" borderId="44" xfId="0" applyFont="1" applyFill="1" applyBorder="1" applyAlignment="1">
      <alignment horizontal="center" vertical="center"/>
    </xf>
    <xf numFmtId="0" fontId="55" fillId="5" borderId="16" xfId="0" applyFont="1" applyFill="1" applyBorder="1" applyAlignment="1">
      <alignment horizontal="center"/>
    </xf>
    <xf numFmtId="0" fontId="55" fillId="5" borderId="17" xfId="0" applyFont="1" applyFill="1" applyBorder="1" applyAlignment="1">
      <alignment horizontal="center"/>
    </xf>
    <xf numFmtId="0" fontId="55" fillId="5" borderId="18" xfId="0" applyFont="1" applyFill="1" applyBorder="1" applyAlignment="1">
      <alignment horizontal="center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50" xfId="0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22" fillId="35" borderId="60" xfId="0" applyFont="1" applyFill="1" applyBorder="1" applyAlignment="1">
      <alignment horizontal="center" vertical="center" wrapText="1"/>
    </xf>
    <xf numFmtId="0" fontId="22" fillId="35" borderId="67" xfId="0" applyFont="1" applyFill="1" applyBorder="1" applyAlignment="1">
      <alignment horizontal="center" vertical="center" wrapText="1"/>
    </xf>
    <xf numFmtId="0" fontId="21" fillId="42" borderId="61" xfId="0" applyFont="1" applyFill="1" applyBorder="1" applyAlignment="1">
      <alignment horizontal="center" vertical="center" wrapText="1"/>
    </xf>
    <xf numFmtId="0" fontId="21" fillId="42" borderId="68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textRotation="90" wrapText="1"/>
    </xf>
    <xf numFmtId="0" fontId="21" fillId="33" borderId="52" xfId="0" applyFont="1" applyFill="1" applyBorder="1" applyAlignment="1">
      <alignment horizontal="center" vertical="center" textRotation="90" wrapText="1"/>
    </xf>
    <xf numFmtId="0" fontId="21" fillId="33" borderId="54" xfId="0" applyFont="1" applyFill="1" applyBorder="1" applyAlignment="1">
      <alignment horizontal="center" vertical="center" textRotation="90" wrapText="1"/>
    </xf>
    <xf numFmtId="2" fontId="21" fillId="35" borderId="74" xfId="0" applyNumberFormat="1" applyFont="1" applyFill="1" applyBorder="1" applyAlignment="1">
      <alignment horizontal="center" vertical="center" wrapText="1"/>
    </xf>
    <xf numFmtId="2" fontId="21" fillId="35" borderId="76" xfId="0" applyNumberFormat="1" applyFont="1" applyFill="1" applyBorder="1" applyAlignment="1">
      <alignment horizontal="center" vertical="center" wrapText="1"/>
    </xf>
    <xf numFmtId="164" fontId="29" fillId="42" borderId="58" xfId="1" applyNumberFormat="1" applyFont="1" applyFill="1" applyBorder="1" applyAlignment="1" applyProtection="1">
      <alignment horizontal="center" vertical="center" wrapText="1"/>
    </xf>
    <xf numFmtId="164" fontId="29" fillId="42" borderId="77" xfId="1" applyNumberFormat="1" applyFont="1" applyFill="1" applyBorder="1" applyAlignment="1" applyProtection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42" borderId="80" xfId="0" applyFont="1" applyFill="1" applyBorder="1" applyAlignment="1">
      <alignment horizontal="center" vertical="center" wrapText="1"/>
    </xf>
    <xf numFmtId="0" fontId="22" fillId="42" borderId="79" xfId="0" applyFont="1" applyFill="1" applyBorder="1" applyAlignment="1">
      <alignment horizontal="center" vertical="center" wrapText="1"/>
    </xf>
    <xf numFmtId="0" fontId="22" fillId="42" borderId="81" xfId="0" applyFont="1" applyFill="1" applyBorder="1" applyAlignment="1">
      <alignment horizontal="center" vertical="center" wrapText="1"/>
    </xf>
    <xf numFmtId="0" fontId="22" fillId="42" borderId="35" xfId="0" applyFont="1" applyFill="1" applyBorder="1" applyAlignment="1">
      <alignment horizontal="center" vertical="center" wrapText="1"/>
    </xf>
    <xf numFmtId="0" fontId="22" fillId="42" borderId="25" xfId="0" applyFont="1" applyFill="1" applyBorder="1" applyAlignment="1">
      <alignment horizontal="center" vertical="center" wrapText="1"/>
    </xf>
    <xf numFmtId="0" fontId="21" fillId="37" borderId="49" xfId="0" applyFont="1" applyFill="1" applyBorder="1" applyAlignment="1">
      <alignment horizontal="center" vertical="center" wrapText="1"/>
    </xf>
    <xf numFmtId="0" fontId="21" fillId="37" borderId="50" xfId="0" applyFont="1" applyFill="1" applyBorder="1" applyAlignment="1">
      <alignment horizontal="center" vertical="center" wrapText="1"/>
    </xf>
    <xf numFmtId="0" fontId="21" fillId="37" borderId="51" xfId="0" applyFont="1" applyFill="1" applyBorder="1" applyAlignment="1">
      <alignment horizontal="center" vertical="center" wrapText="1"/>
    </xf>
    <xf numFmtId="0" fontId="21" fillId="29" borderId="49" xfId="0" applyFont="1" applyFill="1" applyBorder="1" applyAlignment="1">
      <alignment horizontal="center" vertical="center" wrapText="1"/>
    </xf>
    <xf numFmtId="0" fontId="21" fillId="29" borderId="54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wrapText="1"/>
    </xf>
    <xf numFmtId="0" fontId="21" fillId="41" borderId="51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wrapText="1"/>
    </xf>
    <xf numFmtId="0" fontId="21" fillId="29" borderId="57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wrapText="1"/>
    </xf>
    <xf numFmtId="0" fontId="21" fillId="34" borderId="58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wrapText="1"/>
    </xf>
    <xf numFmtId="0" fontId="21" fillId="33" borderId="57" xfId="0" applyFont="1" applyFill="1" applyBorder="1" applyAlignment="1">
      <alignment horizontal="center" vertical="center" wrapText="1"/>
    </xf>
    <xf numFmtId="0" fontId="22" fillId="40" borderId="55" xfId="0" applyFont="1" applyFill="1" applyBorder="1" applyAlignment="1">
      <alignment horizontal="center" vertical="center" wrapText="1"/>
    </xf>
    <xf numFmtId="0" fontId="22" fillId="40" borderId="56" xfId="0" applyFont="1" applyFill="1" applyBorder="1" applyAlignment="1">
      <alignment horizontal="center" vertical="center" wrapText="1"/>
    </xf>
    <xf numFmtId="0" fontId="20" fillId="29" borderId="49" xfId="0" applyFont="1" applyFill="1" applyBorder="1" applyAlignment="1">
      <alignment horizontal="center" vertical="center" wrapText="1"/>
    </xf>
    <xf numFmtId="0" fontId="20" fillId="29" borderId="50" xfId="0" applyFont="1" applyFill="1" applyBorder="1" applyAlignment="1">
      <alignment horizontal="center" vertical="center" wrapText="1"/>
    </xf>
    <xf numFmtId="0" fontId="20" fillId="29" borderId="51" xfId="0" applyFont="1" applyFill="1" applyBorder="1" applyAlignment="1">
      <alignment horizontal="center" vertical="center" wrapText="1"/>
    </xf>
    <xf numFmtId="0" fontId="20" fillId="29" borderId="52" xfId="0" applyFont="1" applyFill="1" applyBorder="1" applyAlignment="1">
      <alignment horizontal="center" vertical="center" wrapText="1"/>
    </xf>
    <xf numFmtId="0" fontId="20" fillId="29" borderId="5" xfId="0" applyFont="1" applyFill="1" applyBorder="1" applyAlignment="1">
      <alignment horizontal="center" vertical="center" wrapText="1"/>
    </xf>
    <xf numFmtId="0" fontId="20" fillId="29" borderId="53" xfId="0" applyFont="1" applyFill="1" applyBorder="1" applyAlignment="1">
      <alignment horizontal="center" vertical="center" wrapText="1"/>
    </xf>
    <xf numFmtId="0" fontId="14" fillId="30" borderId="52" xfId="0" applyFont="1" applyFill="1" applyBorder="1" applyAlignment="1">
      <alignment horizontal="center" vertical="center" wrapText="1"/>
    </xf>
    <xf numFmtId="0" fontId="14" fillId="30" borderId="5" xfId="0" applyFont="1" applyFill="1" applyBorder="1" applyAlignment="1">
      <alignment horizontal="center" vertical="center" wrapText="1"/>
    </xf>
    <xf numFmtId="0" fontId="14" fillId="30" borderId="53" xfId="0" applyFont="1" applyFill="1" applyBorder="1" applyAlignment="1">
      <alignment horizontal="center" vertical="center" wrapText="1"/>
    </xf>
    <xf numFmtId="0" fontId="21" fillId="31" borderId="52" xfId="0" applyFont="1" applyFill="1" applyBorder="1" applyAlignment="1">
      <alignment horizontal="center" vertical="center" wrapText="1"/>
    </xf>
    <xf numFmtId="0" fontId="21" fillId="31" borderId="5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22" fillId="37" borderId="54" xfId="0" applyFont="1" applyFill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 wrapText="1"/>
    </xf>
    <xf numFmtId="0" fontId="22" fillId="40" borderId="54" xfId="0" applyFont="1" applyFill="1" applyBorder="1" applyAlignment="1">
      <alignment horizontal="center" vertical="center" wrapText="1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8" borderId="5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53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5" xfId="0" applyFont="1" applyFill="1" applyBorder="1" applyAlignment="1">
      <alignment horizontal="center" vertical="center" wrapText="1"/>
    </xf>
    <xf numFmtId="0" fontId="43" fillId="64" borderId="16" xfId="0" applyFont="1" applyFill="1" applyBorder="1" applyAlignment="1">
      <alignment horizontal="center" vertical="center" wrapText="1"/>
    </xf>
    <xf numFmtId="0" fontId="43" fillId="64" borderId="17" xfId="0" applyFont="1" applyFill="1" applyBorder="1" applyAlignment="1">
      <alignment horizontal="center" vertical="center" wrapText="1"/>
    </xf>
    <xf numFmtId="0" fontId="39" fillId="71" borderId="159" xfId="0" applyFont="1" applyFill="1" applyBorder="1" applyAlignment="1">
      <alignment horizontal="center" vertical="center"/>
    </xf>
    <xf numFmtId="0" fontId="39" fillId="71" borderId="0" xfId="0" applyFont="1" applyFill="1" applyBorder="1" applyAlignment="1">
      <alignment horizontal="center" vertical="center"/>
    </xf>
    <xf numFmtId="0" fontId="39" fillId="71" borderId="157" xfId="0" applyFont="1" applyFill="1" applyBorder="1" applyAlignment="1">
      <alignment horizontal="center" vertical="center"/>
    </xf>
    <xf numFmtId="0" fontId="39" fillId="73" borderId="52" xfId="0" applyFont="1" applyFill="1" applyBorder="1" applyAlignment="1">
      <alignment horizontal="center" vertical="center"/>
    </xf>
    <xf numFmtId="0" fontId="39" fillId="73" borderId="5" xfId="0" applyFont="1" applyFill="1" applyBorder="1" applyAlignment="1">
      <alignment horizontal="center" vertical="center"/>
    </xf>
    <xf numFmtId="0" fontId="39" fillId="73" borderId="53" xfId="0" applyFont="1" applyFill="1" applyBorder="1" applyAlignment="1">
      <alignment horizontal="center" vertical="center"/>
    </xf>
    <xf numFmtId="0" fontId="39" fillId="71" borderId="78" xfId="0" applyFont="1" applyFill="1" applyBorder="1" applyAlignment="1">
      <alignment horizontal="center" vertical="center"/>
    </xf>
    <xf numFmtId="0" fontId="39" fillId="71" borderId="9" xfId="0" applyFont="1" applyFill="1" applyBorder="1" applyAlignment="1">
      <alignment horizontal="center" vertical="center"/>
    </xf>
    <xf numFmtId="0" fontId="39" fillId="71" borderId="75" xfId="0" applyFont="1" applyFill="1" applyBorder="1" applyAlignment="1">
      <alignment horizontal="center" vertical="center"/>
    </xf>
    <xf numFmtId="0" fontId="39" fillId="72" borderId="78" xfId="0" applyFont="1" applyFill="1" applyBorder="1" applyAlignment="1">
      <alignment horizontal="center" vertical="center"/>
    </xf>
    <xf numFmtId="0" fontId="39" fillId="72" borderId="9" xfId="0" applyFont="1" applyFill="1" applyBorder="1" applyAlignment="1">
      <alignment horizontal="center" vertical="center"/>
    </xf>
    <xf numFmtId="0" fontId="39" fillId="72" borderId="75" xfId="0" applyFont="1" applyFill="1" applyBorder="1" applyAlignment="1">
      <alignment horizontal="center" vertical="center"/>
    </xf>
    <xf numFmtId="0" fontId="39" fillId="74" borderId="52" xfId="0" applyFont="1" applyFill="1" applyBorder="1" applyAlignment="1">
      <alignment horizontal="center" vertical="center"/>
    </xf>
    <xf numFmtId="0" fontId="39" fillId="74" borderId="5" xfId="0" applyFont="1" applyFill="1" applyBorder="1" applyAlignment="1">
      <alignment horizontal="center" vertical="center"/>
    </xf>
    <xf numFmtId="0" fontId="39" fillId="74" borderId="53" xfId="0" applyFont="1" applyFill="1" applyBorder="1" applyAlignment="1">
      <alignment horizontal="center" vertical="center"/>
    </xf>
    <xf numFmtId="0" fontId="39" fillId="74" borderId="160" xfId="0" applyFont="1" applyFill="1" applyBorder="1" applyAlignment="1">
      <alignment horizontal="center" vertical="center"/>
    </xf>
    <xf numFmtId="0" fontId="39" fillId="74" borderId="161" xfId="0" applyFont="1" applyFill="1" applyBorder="1" applyAlignment="1">
      <alignment horizontal="center" vertical="center"/>
    </xf>
    <xf numFmtId="0" fontId="39" fillId="74" borderId="64" xfId="0" applyFont="1" applyFill="1" applyBorder="1" applyAlignment="1">
      <alignment horizontal="center" vertical="center"/>
    </xf>
    <xf numFmtId="0" fontId="43" fillId="66" borderId="35" xfId="0" applyFont="1" applyFill="1" applyBorder="1" applyAlignment="1">
      <alignment horizontal="center" vertical="center" wrapText="1"/>
    </xf>
    <xf numFmtId="0" fontId="43" fillId="66" borderId="79" xfId="0" applyFont="1" applyFill="1" applyBorder="1" applyAlignment="1">
      <alignment horizontal="center" vertical="center" wrapText="1"/>
    </xf>
    <xf numFmtId="0" fontId="39" fillId="67" borderId="49" xfId="0" applyFont="1" applyFill="1" applyBorder="1" applyAlignment="1">
      <alignment horizontal="center" vertical="center"/>
    </xf>
    <xf numFmtId="0" fontId="39" fillId="67" borderId="50" xfId="0" applyFont="1" applyFill="1" applyBorder="1" applyAlignment="1">
      <alignment horizontal="center" vertical="center"/>
    </xf>
    <xf numFmtId="0" fontId="39" fillId="67" borderId="51" xfId="0" applyFont="1" applyFill="1" applyBorder="1" applyAlignment="1">
      <alignment horizontal="center" vertical="center"/>
    </xf>
    <xf numFmtId="0" fontId="39" fillId="67" borderId="52" xfId="0" applyFont="1" applyFill="1" applyBorder="1" applyAlignment="1">
      <alignment horizontal="center" vertical="center"/>
    </xf>
    <xf numFmtId="0" fontId="39" fillId="67" borderId="5" xfId="0" applyFont="1" applyFill="1" applyBorder="1" applyAlignment="1">
      <alignment horizontal="center" vertical="center"/>
    </xf>
    <xf numFmtId="0" fontId="39" fillId="67" borderId="53" xfId="0" applyFont="1" applyFill="1" applyBorder="1" applyAlignment="1">
      <alignment horizontal="center" vertical="center"/>
    </xf>
    <xf numFmtId="0" fontId="8" fillId="81" borderId="16" xfId="0" applyFont="1" applyFill="1" applyBorder="1" applyAlignment="1">
      <alignment horizontal="center"/>
    </xf>
    <xf numFmtId="0" fontId="0" fillId="81" borderId="17" xfId="0" applyFill="1" applyBorder="1" applyAlignment="1">
      <alignment horizontal="center"/>
    </xf>
    <xf numFmtId="0" fontId="39" fillId="68" borderId="52" xfId="0" applyFont="1" applyFill="1" applyBorder="1" applyAlignment="1">
      <alignment horizontal="center" vertical="center"/>
    </xf>
    <xf numFmtId="0" fontId="39" fillId="68" borderId="5" xfId="0" applyFont="1" applyFill="1" applyBorder="1" applyAlignment="1">
      <alignment horizontal="center" vertical="center"/>
    </xf>
    <xf numFmtId="0" fontId="39" fillId="68" borderId="53" xfId="0" applyFont="1" applyFill="1" applyBorder="1" applyAlignment="1">
      <alignment horizontal="center" vertical="center"/>
    </xf>
    <xf numFmtId="0" fontId="39" fillId="70" borderId="78" xfId="0" applyFont="1" applyFill="1" applyBorder="1" applyAlignment="1">
      <alignment horizontal="center" vertical="center"/>
    </xf>
    <xf numFmtId="0" fontId="39" fillId="70" borderId="9" xfId="0" applyFont="1" applyFill="1" applyBorder="1" applyAlignment="1">
      <alignment horizontal="center" vertical="center"/>
    </xf>
    <xf numFmtId="0" fontId="39" fillId="70" borderId="75" xfId="0" applyFont="1" applyFill="1" applyBorder="1" applyAlignment="1">
      <alignment horizontal="center" vertical="center"/>
    </xf>
    <xf numFmtId="0" fontId="39" fillId="69" borderId="52" xfId="0" applyFont="1" applyFill="1" applyBorder="1" applyAlignment="1">
      <alignment horizontal="center" vertical="center"/>
    </xf>
    <xf numFmtId="0" fontId="39" fillId="69" borderId="5" xfId="0" applyFont="1" applyFill="1" applyBorder="1" applyAlignment="1">
      <alignment horizontal="center" vertical="center"/>
    </xf>
    <xf numFmtId="0" fontId="39" fillId="69" borderId="53" xfId="0" applyFont="1" applyFill="1" applyBorder="1" applyAlignment="1">
      <alignment horizontal="center" vertical="center"/>
    </xf>
    <xf numFmtId="0" fontId="39" fillId="70" borderId="52" xfId="0" applyFont="1" applyFill="1" applyBorder="1" applyAlignment="1">
      <alignment horizontal="center" vertical="center"/>
    </xf>
    <xf numFmtId="0" fontId="39" fillId="70" borderId="5" xfId="0" applyFont="1" applyFill="1" applyBorder="1" applyAlignment="1">
      <alignment horizontal="center" vertical="center"/>
    </xf>
    <xf numFmtId="0" fontId="39" fillId="70" borderId="53" xfId="0" applyFont="1" applyFill="1" applyBorder="1" applyAlignment="1">
      <alignment horizontal="center" vertical="center"/>
    </xf>
    <xf numFmtId="0" fontId="39" fillId="79" borderId="52" xfId="0" applyFont="1" applyFill="1" applyBorder="1" applyAlignment="1">
      <alignment horizontal="center" vertical="center"/>
    </xf>
    <xf numFmtId="0" fontId="39" fillId="79" borderId="5" xfId="0" applyFont="1" applyFill="1" applyBorder="1" applyAlignment="1">
      <alignment horizontal="center" vertical="center"/>
    </xf>
    <xf numFmtId="0" fontId="39" fillId="79" borderId="53" xfId="0" applyFont="1" applyFill="1" applyBorder="1" applyAlignment="1">
      <alignment horizontal="center" vertical="center"/>
    </xf>
    <xf numFmtId="0" fontId="39" fillId="78" borderId="52" xfId="0" applyFont="1" applyFill="1" applyBorder="1" applyAlignment="1">
      <alignment horizontal="center" vertical="center"/>
    </xf>
    <xf numFmtId="0" fontId="39" fillId="78" borderId="5" xfId="0" applyFont="1" applyFill="1" applyBorder="1" applyAlignment="1">
      <alignment horizontal="center" vertical="center"/>
    </xf>
    <xf numFmtId="0" fontId="39" fillId="78" borderId="53" xfId="0" applyFont="1" applyFill="1" applyBorder="1" applyAlignment="1">
      <alignment horizontal="center" vertical="center"/>
    </xf>
    <xf numFmtId="0" fontId="39" fillId="77" borderId="52" xfId="0" applyFont="1" applyFill="1" applyBorder="1" applyAlignment="1">
      <alignment horizontal="center" vertical="center"/>
    </xf>
    <xf numFmtId="0" fontId="39" fillId="77" borderId="5" xfId="0" applyFont="1" applyFill="1" applyBorder="1" applyAlignment="1">
      <alignment horizontal="center" vertical="center"/>
    </xf>
    <xf numFmtId="0" fontId="39" fillId="77" borderId="53" xfId="0" applyFont="1" applyFill="1" applyBorder="1" applyAlignment="1">
      <alignment horizontal="center" vertical="center"/>
    </xf>
    <xf numFmtId="0" fontId="39" fillId="76" borderId="49" xfId="0" applyFont="1" applyFill="1" applyBorder="1" applyAlignment="1">
      <alignment horizontal="center" vertical="center"/>
    </xf>
    <xf numFmtId="0" fontId="39" fillId="76" borderId="50" xfId="0" applyFont="1" applyFill="1" applyBorder="1" applyAlignment="1">
      <alignment horizontal="center" vertical="center"/>
    </xf>
    <xf numFmtId="0" fontId="39" fillId="76" borderId="51" xfId="0" applyFont="1" applyFill="1" applyBorder="1" applyAlignment="1">
      <alignment horizontal="center" vertical="center"/>
    </xf>
    <xf numFmtId="0" fontId="39" fillId="70" borderId="54" xfId="0" applyFont="1" applyFill="1" applyBorder="1" applyAlignment="1">
      <alignment horizontal="center" vertical="center"/>
    </xf>
    <xf numFmtId="0" fontId="39" fillId="70" borderId="55" xfId="0" applyFont="1" applyFill="1" applyBorder="1" applyAlignment="1">
      <alignment horizontal="center" vertical="center"/>
    </xf>
    <xf numFmtId="0" fontId="39" fillId="70" borderId="56" xfId="0" applyFont="1" applyFill="1" applyBorder="1" applyAlignment="1">
      <alignment horizontal="center" vertical="center"/>
    </xf>
    <xf numFmtId="0" fontId="1" fillId="105" borderId="16" xfId="0" applyFont="1" applyFill="1" applyBorder="1" applyAlignment="1">
      <alignment horizontal="center"/>
    </xf>
    <xf numFmtId="0" fontId="1" fillId="105" borderId="17" xfId="0" applyFont="1" applyFill="1" applyBorder="1" applyAlignment="1">
      <alignment horizontal="center"/>
    </xf>
    <xf numFmtId="0" fontId="1" fillId="105" borderId="18" xfId="0" applyFont="1" applyFill="1" applyBorder="1" applyAlignment="1">
      <alignment horizontal="center"/>
    </xf>
    <xf numFmtId="0" fontId="52" fillId="6" borderId="35" xfId="0" applyFont="1" applyFill="1" applyBorder="1" applyAlignment="1">
      <alignment horizontal="center"/>
    </xf>
    <xf numFmtId="0" fontId="52" fillId="6" borderId="79" xfId="0" applyFont="1" applyFill="1" applyBorder="1" applyAlignment="1">
      <alignment horizontal="center"/>
    </xf>
    <xf numFmtId="0" fontId="52" fillId="6" borderId="81" xfId="0" applyFont="1" applyFill="1" applyBorder="1" applyAlignment="1">
      <alignment horizontal="center"/>
    </xf>
    <xf numFmtId="0" fontId="41" fillId="81" borderId="35" xfId="0" applyFont="1" applyFill="1" applyBorder="1" applyAlignment="1">
      <alignment horizontal="center"/>
    </xf>
    <xf numFmtId="0" fontId="41" fillId="81" borderId="25" xfId="0" applyFont="1" applyFill="1" applyBorder="1" applyAlignment="1">
      <alignment horizontal="center"/>
    </xf>
    <xf numFmtId="0" fontId="41" fillId="82" borderId="16" xfId="0" applyFont="1" applyFill="1" applyBorder="1" applyAlignment="1">
      <alignment horizontal="center"/>
    </xf>
    <xf numFmtId="0" fontId="41" fillId="82" borderId="17" xfId="0" applyFont="1" applyFill="1" applyBorder="1" applyAlignment="1">
      <alignment horizontal="center"/>
    </xf>
    <xf numFmtId="0" fontId="41" fillId="82" borderId="18" xfId="0" applyFont="1" applyFill="1" applyBorder="1" applyAlignment="1">
      <alignment horizontal="center"/>
    </xf>
    <xf numFmtId="0" fontId="41" fillId="75" borderId="16" xfId="0" applyFont="1" applyFill="1" applyBorder="1" applyAlignment="1">
      <alignment horizontal="center"/>
    </xf>
    <xf numFmtId="0" fontId="41" fillId="75" borderId="17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0" fillId="82" borderId="35" xfId="0" applyFont="1" applyFill="1" applyBorder="1" applyAlignment="1">
      <alignment horizontal="center"/>
    </xf>
    <xf numFmtId="0" fontId="40" fillId="82" borderId="79" xfId="0" applyFont="1" applyFill="1" applyBorder="1" applyAlignment="1">
      <alignment horizontal="center"/>
    </xf>
    <xf numFmtId="0" fontId="40" fillId="82" borderId="57" xfId="0" applyFont="1" applyFill="1" applyBorder="1" applyAlignment="1">
      <alignment horizontal="center"/>
    </xf>
    <xf numFmtId="0" fontId="40" fillId="75" borderId="35" xfId="0" applyFont="1" applyFill="1" applyBorder="1" applyAlignment="1">
      <alignment horizontal="center"/>
    </xf>
    <xf numFmtId="0" fontId="40" fillId="75" borderId="79" xfId="0" applyFont="1" applyFill="1" applyBorder="1" applyAlignment="1">
      <alignment horizontal="center"/>
    </xf>
    <xf numFmtId="0" fontId="40" fillId="75" borderId="81" xfId="0" applyFont="1" applyFill="1" applyBorder="1" applyAlignment="1">
      <alignment horizontal="center"/>
    </xf>
    <xf numFmtId="0" fontId="39" fillId="79" borderId="54" xfId="0" applyFont="1" applyFill="1" applyBorder="1" applyAlignment="1">
      <alignment horizontal="center" vertical="center"/>
    </xf>
    <xf numFmtId="0" fontId="39" fillId="79" borderId="55" xfId="0" applyFont="1" applyFill="1" applyBorder="1" applyAlignment="1">
      <alignment horizontal="center" vertical="center"/>
    </xf>
    <xf numFmtId="0" fontId="39" fillId="79" borderId="56" xfId="0" applyFont="1" applyFill="1" applyBorder="1" applyAlignment="1">
      <alignment horizontal="center" vertical="center"/>
    </xf>
    <xf numFmtId="0" fontId="43" fillId="80" borderId="152" xfId="0" applyFont="1" applyFill="1" applyBorder="1" applyAlignment="1">
      <alignment horizontal="center" vertical="center" wrapText="1"/>
    </xf>
    <xf numFmtId="0" fontId="43" fillId="80" borderId="158" xfId="0" applyFont="1" applyFill="1" applyBorder="1" applyAlignment="1">
      <alignment horizontal="center" vertical="center" wrapText="1"/>
    </xf>
    <xf numFmtId="0" fontId="39" fillId="76" borderId="52" xfId="0" applyFont="1" applyFill="1" applyBorder="1" applyAlignment="1">
      <alignment horizontal="center" vertical="center"/>
    </xf>
    <xf numFmtId="0" fontId="39" fillId="76" borderId="5" xfId="0" applyFont="1" applyFill="1" applyBorder="1" applyAlignment="1">
      <alignment horizontal="center" vertical="center"/>
    </xf>
    <xf numFmtId="0" fontId="39" fillId="76" borderId="53" xfId="0" applyFont="1" applyFill="1" applyBorder="1" applyAlignment="1">
      <alignment horizontal="center" vertical="center"/>
    </xf>
    <xf numFmtId="0" fontId="39" fillId="76" borderId="8" xfId="0" applyFont="1" applyFill="1" applyBorder="1" applyAlignment="1">
      <alignment horizontal="center" vertical="center"/>
    </xf>
    <xf numFmtId="0" fontId="19" fillId="103" borderId="52" xfId="0" applyFont="1" applyFill="1" applyBorder="1" applyAlignment="1">
      <alignment horizontal="center" wrapText="1"/>
    </xf>
    <xf numFmtId="0" fontId="19" fillId="103" borderId="5" xfId="0" applyFont="1" applyFill="1" applyBorder="1" applyAlignment="1">
      <alignment horizontal="center" wrapText="1"/>
    </xf>
    <xf numFmtId="0" fontId="19" fillId="103" borderId="53" xfId="0" applyFont="1" applyFill="1" applyBorder="1" applyAlignment="1">
      <alignment horizontal="center" wrapText="1"/>
    </xf>
    <xf numFmtId="0" fontId="19" fillId="103" borderId="54" xfId="0" applyFont="1" applyFill="1" applyBorder="1" applyAlignment="1">
      <alignment horizontal="center" wrapText="1"/>
    </xf>
    <xf numFmtId="0" fontId="19" fillId="103" borderId="55" xfId="0" applyFont="1" applyFill="1" applyBorder="1" applyAlignment="1">
      <alignment horizontal="center" wrapText="1"/>
    </xf>
    <xf numFmtId="0" fontId="19" fillId="103" borderId="56" xfId="0" applyFont="1" applyFill="1" applyBorder="1" applyAlignment="1">
      <alignment horizontal="center" wrapText="1"/>
    </xf>
    <xf numFmtId="0" fontId="51" fillId="2" borderId="16" xfId="0" applyFont="1" applyFill="1" applyBorder="1" applyAlignment="1">
      <alignment horizontal="center" wrapText="1"/>
    </xf>
    <xf numFmtId="0" fontId="51" fillId="2" borderId="17" xfId="0" applyFont="1" applyFill="1" applyBorder="1" applyAlignment="1">
      <alignment horizontal="center" wrapText="1"/>
    </xf>
    <xf numFmtId="0" fontId="51" fillId="2" borderId="18" xfId="0" applyFont="1" applyFill="1" applyBorder="1" applyAlignment="1">
      <alignment horizontal="center" wrapText="1"/>
    </xf>
    <xf numFmtId="0" fontId="40" fillId="2" borderId="190" xfId="0" applyFont="1" applyFill="1" applyBorder="1" applyAlignment="1">
      <alignment horizontal="center" wrapText="1"/>
    </xf>
    <xf numFmtId="0" fontId="40" fillId="2" borderId="71" xfId="0" applyFont="1" applyFill="1" applyBorder="1" applyAlignment="1">
      <alignment horizontal="center" wrapText="1"/>
    </xf>
    <xf numFmtId="0" fontId="52" fillId="104" borderId="160" xfId="0" applyFont="1" applyFill="1" applyBorder="1" applyAlignment="1">
      <alignment horizontal="center" wrapText="1"/>
    </xf>
    <xf numFmtId="0" fontId="52" fillId="104" borderId="161" xfId="0" applyFont="1" applyFill="1" applyBorder="1" applyAlignment="1">
      <alignment horizontal="center" wrapText="1"/>
    </xf>
    <xf numFmtId="0" fontId="52" fillId="104" borderId="192" xfId="0" applyFont="1" applyFill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0" fontId="19" fillId="0" borderId="188" xfId="0" applyFont="1" applyBorder="1" applyAlignment="1">
      <alignment horizontal="center" wrapText="1"/>
    </xf>
    <xf numFmtId="2" fontId="40" fillId="6" borderId="26" xfId="0" applyNumberFormat="1" applyFont="1" applyFill="1" applyBorder="1" applyAlignment="1">
      <alignment horizontal="center" wrapText="1"/>
    </xf>
    <xf numFmtId="0" fontId="40" fillId="6" borderId="183" xfId="0" applyFont="1" applyFill="1" applyBorder="1" applyAlignment="1">
      <alignment horizontal="center" wrapText="1"/>
    </xf>
    <xf numFmtId="0" fontId="40" fillId="6" borderId="189" xfId="0" applyFont="1" applyFill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0" fontId="51" fillId="102" borderId="35" xfId="0" applyFont="1" applyFill="1" applyBorder="1" applyAlignment="1">
      <alignment horizontal="center" wrapText="1"/>
    </xf>
    <xf numFmtId="0" fontId="51" fillId="102" borderId="167" xfId="0" applyFont="1" applyFill="1" applyBorder="1" applyAlignment="1">
      <alignment horizontal="center" wrapText="1"/>
    </xf>
    <xf numFmtId="0" fontId="51" fillId="102" borderId="191" xfId="0" applyFont="1" applyFill="1" applyBorder="1" applyAlignment="1">
      <alignment horizontal="center" wrapText="1"/>
    </xf>
    <xf numFmtId="0" fontId="51" fillId="102" borderId="81" xfId="0" applyFont="1" applyFill="1" applyBorder="1" applyAlignment="1">
      <alignment horizontal="center" wrapText="1"/>
    </xf>
    <xf numFmtId="2" fontId="19" fillId="0" borderId="31" xfId="0" applyNumberFormat="1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2" fontId="19" fillId="0" borderId="30" xfId="0" applyNumberFormat="1" applyFont="1" applyBorder="1" applyAlignment="1">
      <alignment horizontal="center" wrapText="1"/>
    </xf>
    <xf numFmtId="0" fontId="51" fillId="2" borderId="158" xfId="0" applyFont="1" applyFill="1" applyBorder="1" applyAlignment="1">
      <alignment horizontal="center" wrapText="1"/>
    </xf>
    <xf numFmtId="0" fontId="51" fillId="2" borderId="57" xfId="0" applyFont="1" applyFill="1" applyBorder="1" applyAlignment="1">
      <alignment horizontal="center" wrapText="1"/>
    </xf>
    <xf numFmtId="0" fontId="51" fillId="2" borderId="31" xfId="0" applyFont="1" applyFill="1" applyBorder="1" applyAlignment="1">
      <alignment horizontal="center" wrapText="1"/>
    </xf>
    <xf numFmtId="0" fontId="51" fillId="2" borderId="187" xfId="0" applyFont="1" applyFill="1" applyBorder="1" applyAlignment="1">
      <alignment horizontal="center" wrapText="1"/>
    </xf>
    <xf numFmtId="0" fontId="19" fillId="103" borderId="49" xfId="0" applyFont="1" applyFill="1" applyBorder="1" applyAlignment="1">
      <alignment horizontal="center" wrapText="1"/>
    </xf>
    <xf numFmtId="0" fontId="19" fillId="103" borderId="50" xfId="0" applyFont="1" applyFill="1" applyBorder="1" applyAlignment="1">
      <alignment horizontal="center" wrapText="1"/>
    </xf>
    <xf numFmtId="0" fontId="19" fillId="103" borderId="51" xfId="0" applyFont="1" applyFill="1" applyBorder="1" applyAlignment="1">
      <alignment horizontal="center" wrapText="1"/>
    </xf>
    <xf numFmtId="0" fontId="30" fillId="60" borderId="140" xfId="0" applyFont="1" applyFill="1" applyBorder="1" applyAlignment="1">
      <alignment horizontal="center" vertical="center" wrapText="1"/>
    </xf>
    <xf numFmtId="0" fontId="14" fillId="0" borderId="142" xfId="0" applyFont="1" applyBorder="1"/>
    <xf numFmtId="0" fontId="14" fillId="0" borderId="147" xfId="0" applyFont="1" applyBorder="1"/>
    <xf numFmtId="2" fontId="30" fillId="61" borderId="130" xfId="0" applyNumberFormat="1" applyFont="1" applyFill="1" applyBorder="1" applyAlignment="1">
      <alignment horizontal="center" vertical="center"/>
    </xf>
    <xf numFmtId="0" fontId="14" fillId="0" borderId="130" xfId="0" applyFont="1" applyBorder="1"/>
    <xf numFmtId="2" fontId="30" fillId="22" borderId="115" xfId="0" applyNumberFormat="1" applyFont="1" applyFill="1" applyBorder="1" applyAlignment="1">
      <alignment horizontal="center" vertical="center" textRotation="90" wrapText="1"/>
    </xf>
    <xf numFmtId="0" fontId="14" fillId="0" borderId="121" xfId="0" applyFont="1" applyBorder="1"/>
    <xf numFmtId="0" fontId="32" fillId="0" borderId="1" xfId="0" applyFont="1" applyBorder="1"/>
    <xf numFmtId="0" fontId="14" fillId="0" borderId="2" xfId="0" applyFont="1" applyBorder="1"/>
    <xf numFmtId="0" fontId="14" fillId="0" borderId="32" xfId="0" applyFont="1" applyBorder="1"/>
    <xf numFmtId="0" fontId="32" fillId="22" borderId="31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32" fillId="22" borderId="30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wrapText="1"/>
    </xf>
    <xf numFmtId="0" fontId="14" fillId="0" borderId="3" xfId="0" applyFont="1" applyBorder="1"/>
    <xf numFmtId="2" fontId="32" fillId="22" borderId="1" xfId="0" applyNumberFormat="1" applyFont="1" applyFill="1" applyBorder="1" applyAlignment="1">
      <alignment horizontal="center" vertical="center"/>
    </xf>
    <xf numFmtId="0" fontId="14" fillId="0" borderId="112" xfId="0" applyFont="1" applyBorder="1"/>
    <xf numFmtId="2" fontId="37" fillId="0" borderId="113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0" fillId="55" borderId="47" xfId="0" applyNumberFormat="1" applyFont="1" applyFill="1" applyBorder="1" applyAlignment="1">
      <alignment horizontal="center" vertical="center" wrapText="1"/>
    </xf>
    <xf numFmtId="2" fontId="30" fillId="55" borderId="115" xfId="0" applyNumberFormat="1" applyFont="1" applyFill="1" applyBorder="1" applyAlignment="1">
      <alignment horizontal="center" vertical="center" wrapText="1"/>
    </xf>
    <xf numFmtId="2" fontId="30" fillId="55" borderId="130" xfId="0" applyNumberFormat="1" applyFont="1" applyFill="1" applyBorder="1" applyAlignment="1">
      <alignment horizontal="center" vertical="center" wrapText="1"/>
    </xf>
    <xf numFmtId="2" fontId="30" fillId="55" borderId="121" xfId="0" applyNumberFormat="1" applyFont="1" applyFill="1" applyBorder="1" applyAlignment="1">
      <alignment horizontal="center" vertical="center" wrapText="1"/>
    </xf>
    <xf numFmtId="2" fontId="30" fillId="61" borderId="129" xfId="0" applyNumberFormat="1" applyFont="1" applyFill="1" applyBorder="1" applyAlignment="1">
      <alignment horizontal="center" vertical="center" wrapText="1"/>
    </xf>
    <xf numFmtId="0" fontId="14" fillId="0" borderId="129" xfId="0" applyFont="1" applyBorder="1"/>
    <xf numFmtId="2" fontId="30" fillId="55" borderId="129" xfId="0" applyNumberFormat="1" applyFont="1" applyFill="1" applyBorder="1" applyAlignment="1">
      <alignment horizontal="center" vertical="center" wrapText="1"/>
    </xf>
    <xf numFmtId="0" fontId="30" fillId="59" borderId="118" xfId="0" applyFont="1" applyFill="1" applyBorder="1" applyAlignment="1">
      <alignment horizontal="center" vertical="center" wrapText="1"/>
    </xf>
    <xf numFmtId="0" fontId="14" fillId="0" borderId="106" xfId="0" applyFont="1" applyBorder="1"/>
    <xf numFmtId="0" fontId="14" fillId="0" borderId="119" xfId="0" applyFont="1" applyBorder="1"/>
    <xf numFmtId="0" fontId="30" fillId="55" borderId="116" xfId="0" applyFont="1" applyFill="1" applyBorder="1" applyAlignment="1">
      <alignment horizontal="center" vertical="center" wrapText="1"/>
    </xf>
    <xf numFmtId="0" fontId="30" fillId="61" borderId="116" xfId="0" applyFont="1" applyFill="1" applyBorder="1" applyAlignment="1">
      <alignment horizontal="center" vertical="center" wrapText="1"/>
    </xf>
    <xf numFmtId="0" fontId="30" fillId="22" borderId="115" xfId="0" applyFont="1" applyFill="1" applyBorder="1" applyAlignment="1">
      <alignment horizontal="center" vertical="center" wrapText="1"/>
    </xf>
    <xf numFmtId="1" fontId="30" fillId="55" borderId="110" xfId="0" applyNumberFormat="1" applyFont="1" applyFill="1" applyBorder="1" applyAlignment="1">
      <alignment horizontal="center" vertical="center" wrapText="1"/>
    </xf>
    <xf numFmtId="0" fontId="14" fillId="0" borderId="110" xfId="0" applyFont="1" applyBorder="1"/>
    <xf numFmtId="0" fontId="30" fillId="60" borderId="148" xfId="0" applyFont="1" applyFill="1" applyBorder="1" applyAlignment="1">
      <alignment horizontal="center" vertical="center" wrapText="1"/>
    </xf>
    <xf numFmtId="0" fontId="14" fillId="0" borderId="143" xfId="0" applyFont="1" applyBorder="1"/>
    <xf numFmtId="0" fontId="30" fillId="59" borderId="106" xfId="0" applyFont="1" applyFill="1" applyBorder="1" applyAlignment="1">
      <alignment horizontal="center" vertical="center" wrapText="1"/>
    </xf>
    <xf numFmtId="0" fontId="14" fillId="0" borderId="117" xfId="0" applyFont="1" applyBorder="1"/>
    <xf numFmtId="0" fontId="30" fillId="55" borderId="106" xfId="0" applyFont="1" applyFill="1" applyBorder="1" applyAlignment="1">
      <alignment horizontal="center" vertical="center" wrapText="1"/>
    </xf>
    <xf numFmtId="0" fontId="30" fillId="59" borderId="114" xfId="0" applyFont="1" applyFill="1" applyBorder="1" applyAlignment="1">
      <alignment horizontal="center" vertical="center" wrapText="1"/>
    </xf>
    <xf numFmtId="0" fontId="14" fillId="0" borderId="120" xfId="0" applyFont="1" applyBorder="1"/>
    <xf numFmtId="0" fontId="30" fillId="57" borderId="114" xfId="0" applyFont="1" applyFill="1" applyBorder="1" applyAlignment="1">
      <alignment horizontal="center" vertical="center" wrapText="1"/>
    </xf>
    <xf numFmtId="0" fontId="30" fillId="58" borderId="115" xfId="0" applyFont="1" applyFill="1" applyBorder="1" applyAlignment="1">
      <alignment horizontal="center" vertical="center" wrapText="1"/>
    </xf>
    <xf numFmtId="0" fontId="30" fillId="55" borderId="3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30" fillId="59" borderId="33" xfId="0" applyFont="1" applyFill="1" applyBorder="1" applyAlignment="1">
      <alignment horizontal="center" vertical="center" wrapText="1"/>
    </xf>
    <xf numFmtId="0" fontId="30" fillId="57" borderId="22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30" fillId="57" borderId="3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30" fillId="57" borderId="34" xfId="0" applyFont="1" applyFill="1" applyBorder="1" applyAlignment="1">
      <alignment horizontal="center" vertical="center" textRotation="90"/>
    </xf>
    <xf numFmtId="0" fontId="14" fillId="0" borderId="0" xfId="0" applyFont="1" applyBorder="1"/>
    <xf numFmtId="2" fontId="30" fillId="55" borderId="111" xfId="0" applyNumberFormat="1" applyFont="1" applyFill="1" applyBorder="1" applyAlignment="1">
      <alignment horizontal="center" vertical="center" wrapText="1"/>
    </xf>
    <xf numFmtId="2" fontId="30" fillId="55" borderId="135" xfId="0" applyNumberFormat="1" applyFont="1" applyFill="1" applyBorder="1" applyAlignment="1">
      <alignment horizontal="center" vertical="center" wrapText="1"/>
    </xf>
    <xf numFmtId="0" fontId="14" fillId="0" borderId="29" xfId="0" applyFont="1" applyBorder="1"/>
    <xf numFmtId="0" fontId="30" fillId="60" borderId="142" xfId="0" applyFont="1" applyFill="1" applyBorder="1" applyAlignment="1">
      <alignment horizontal="center" vertical="center" wrapText="1"/>
    </xf>
    <xf numFmtId="0" fontId="32" fillId="0" borderId="30" xfId="0" applyFont="1" applyBorder="1"/>
    <xf numFmtId="0" fontId="32" fillId="0" borderId="31" xfId="0" applyFont="1" applyBorder="1"/>
    <xf numFmtId="0" fontId="32" fillId="0" borderId="32" xfId="0" applyFont="1" applyBorder="1"/>
    <xf numFmtId="0" fontId="30" fillId="57" borderId="29" xfId="0" applyFont="1" applyFill="1" applyBorder="1" applyAlignment="1">
      <alignment horizontal="center" vertical="center" textRotation="90"/>
    </xf>
    <xf numFmtId="0" fontId="30" fillId="57" borderId="32" xfId="0" applyFont="1" applyFill="1" applyBorder="1" applyAlignment="1">
      <alignment horizontal="center" vertical="center" textRotation="90"/>
    </xf>
    <xf numFmtId="0" fontId="32" fillId="61" borderId="116" xfId="0" applyFont="1" applyFill="1" applyBorder="1" applyAlignment="1">
      <alignment horizontal="center" vertical="center" wrapText="1"/>
    </xf>
    <xf numFmtId="0" fontId="3" fillId="51" borderId="99" xfId="0" applyFont="1" applyFill="1" applyBorder="1" applyAlignment="1">
      <alignment horizontal="center" vertical="center" wrapText="1"/>
    </xf>
    <xf numFmtId="0" fontId="3" fillId="51" borderId="3" xfId="0" applyFont="1" applyFill="1" applyBorder="1" applyAlignment="1">
      <alignment horizontal="center" vertical="center" wrapText="1"/>
    </xf>
    <xf numFmtId="0" fontId="3" fillId="52" borderId="1" xfId="0" applyFont="1" applyFill="1" applyBorder="1" applyAlignment="1">
      <alignment horizontal="center" vertical="center" wrapText="1"/>
    </xf>
    <xf numFmtId="0" fontId="3" fillId="52" borderId="2" xfId="0" applyFont="1" applyFill="1" applyBorder="1" applyAlignment="1">
      <alignment horizontal="center" vertical="center" wrapText="1"/>
    </xf>
    <xf numFmtId="0" fontId="3" fillId="52" borderId="3" xfId="0" applyFont="1" applyFill="1" applyBorder="1" applyAlignment="1">
      <alignment horizontal="center" vertical="center" wrapText="1"/>
    </xf>
    <xf numFmtId="0" fontId="3" fillId="53" borderId="1" xfId="0" applyFont="1" applyFill="1" applyBorder="1" applyAlignment="1">
      <alignment horizontal="center" vertical="center" wrapText="1"/>
    </xf>
    <xf numFmtId="0" fontId="3" fillId="53" borderId="2" xfId="0" applyFont="1" applyFill="1" applyBorder="1" applyAlignment="1">
      <alignment horizontal="center" vertical="center" wrapText="1"/>
    </xf>
    <xf numFmtId="0" fontId="3" fillId="53" borderId="100" xfId="0" applyFont="1" applyFill="1" applyBorder="1" applyAlignment="1">
      <alignment horizontal="center" vertical="center" wrapText="1"/>
    </xf>
    <xf numFmtId="0" fontId="32" fillId="63" borderId="133" xfId="0" applyFont="1" applyFill="1" applyBorder="1" applyAlignment="1">
      <alignment horizontal="center" vertical="center" wrapText="1"/>
    </xf>
    <xf numFmtId="0" fontId="14" fillId="0" borderId="134" xfId="0" applyFont="1" applyBorder="1"/>
    <xf numFmtId="0" fontId="32" fillId="54" borderId="101" xfId="0" applyFont="1" applyFill="1" applyBorder="1" applyAlignment="1">
      <alignment horizontal="center" vertical="center" wrapText="1"/>
    </xf>
    <xf numFmtId="0" fontId="32" fillId="54" borderId="102" xfId="0" applyFont="1" applyFill="1" applyBorder="1" applyAlignment="1">
      <alignment horizontal="center" vertical="center" wrapText="1"/>
    </xf>
    <xf numFmtId="0" fontId="32" fillId="54" borderId="103" xfId="0" applyFont="1" applyFill="1" applyBorder="1" applyAlignment="1">
      <alignment horizontal="center" vertical="center" wrapText="1"/>
    </xf>
    <xf numFmtId="0" fontId="32" fillId="54" borderId="104" xfId="0" applyFont="1" applyFill="1" applyBorder="1" applyAlignment="1">
      <alignment horizontal="center" vertical="center" wrapText="1"/>
    </xf>
    <xf numFmtId="0" fontId="32" fillId="54" borderId="105" xfId="0" applyFont="1" applyFill="1" applyBorder="1" applyAlignment="1">
      <alignment horizontal="center" vertical="center" wrapText="1"/>
    </xf>
    <xf numFmtId="0" fontId="32" fillId="56" borderId="150" xfId="0" applyFont="1" applyFill="1" applyBorder="1" applyAlignment="1">
      <alignment horizontal="center" vertical="center" wrapText="1"/>
    </xf>
    <xf numFmtId="0" fontId="14" fillId="0" borderId="151" xfId="0" applyFont="1" applyBorder="1"/>
    <xf numFmtId="0" fontId="14" fillId="0" borderId="107" xfId="0" applyFont="1" applyBorder="1"/>
    <xf numFmtId="0" fontId="31" fillId="45" borderId="84" xfId="0" applyFont="1" applyFill="1" applyBorder="1" applyAlignment="1">
      <alignment horizontal="center" vertical="center" wrapText="1"/>
    </xf>
    <xf numFmtId="0" fontId="31" fillId="45" borderId="85" xfId="0" applyFont="1" applyFill="1" applyBorder="1" applyAlignment="1">
      <alignment horizontal="center" vertical="center" wrapText="1"/>
    </xf>
    <xf numFmtId="0" fontId="31" fillId="45" borderId="86" xfId="0" applyFont="1" applyFill="1" applyBorder="1" applyAlignment="1">
      <alignment horizontal="center" vertical="center" wrapText="1"/>
    </xf>
    <xf numFmtId="0" fontId="31" fillId="45" borderId="87" xfId="0" applyFont="1" applyFill="1" applyBorder="1" applyAlignment="1">
      <alignment horizontal="center" vertical="center" wrapText="1"/>
    </xf>
    <xf numFmtId="0" fontId="31" fillId="45" borderId="88" xfId="0" applyFont="1" applyFill="1" applyBorder="1" applyAlignment="1">
      <alignment horizontal="center" vertical="center" wrapText="1"/>
    </xf>
    <xf numFmtId="0" fontId="31" fillId="45" borderId="89" xfId="0" applyFont="1" applyFill="1" applyBorder="1" applyAlignment="1">
      <alignment horizontal="center" vertical="center" wrapText="1"/>
    </xf>
    <xf numFmtId="0" fontId="3" fillId="46" borderId="94" xfId="0" applyFont="1" applyFill="1" applyBorder="1" applyAlignment="1">
      <alignment horizontal="center" vertical="center" wrapText="1"/>
    </xf>
    <xf numFmtId="0" fontId="3" fillId="46" borderId="95" xfId="0" applyFont="1" applyFill="1" applyBorder="1" applyAlignment="1">
      <alignment horizontal="center" vertical="center" wrapText="1"/>
    </xf>
    <xf numFmtId="0" fontId="3" fillId="46" borderId="96" xfId="0" applyFont="1" applyFill="1" applyBorder="1" applyAlignment="1">
      <alignment horizontal="center" vertical="center" wrapText="1"/>
    </xf>
    <xf numFmtId="0" fontId="30" fillId="47" borderId="97" xfId="0" applyFont="1" applyFill="1" applyBorder="1" applyAlignment="1">
      <alignment horizontal="center" vertical="center" wrapText="1"/>
    </xf>
    <xf numFmtId="0" fontId="30" fillId="47" borderId="21" xfId="0" applyFont="1" applyFill="1" applyBorder="1" applyAlignment="1">
      <alignment horizontal="center" vertical="center" wrapText="1"/>
    </xf>
    <xf numFmtId="0" fontId="30" fillId="47" borderId="98" xfId="0" applyFont="1" applyFill="1" applyBorder="1" applyAlignment="1">
      <alignment horizontal="center" vertical="center" wrapText="1"/>
    </xf>
    <xf numFmtId="0" fontId="30" fillId="47" borderId="90" xfId="0" applyFont="1" applyFill="1" applyBorder="1" applyAlignment="1">
      <alignment horizontal="center" vertical="center" wrapText="1"/>
    </xf>
    <xf numFmtId="0" fontId="30" fillId="47" borderId="31" xfId="0" applyFont="1" applyFill="1" applyBorder="1" applyAlignment="1">
      <alignment horizontal="center" vertical="center" wrapText="1"/>
    </xf>
    <xf numFmtId="0" fontId="30" fillId="47" borderId="91" xfId="0" applyFont="1" applyFill="1" applyBorder="1" applyAlignment="1">
      <alignment horizontal="center" vertical="center" wrapText="1"/>
    </xf>
    <xf numFmtId="0" fontId="3" fillId="48" borderId="99" xfId="0" applyFont="1" applyFill="1" applyBorder="1" applyAlignment="1">
      <alignment horizontal="center" vertical="center" wrapText="1"/>
    </xf>
    <xf numFmtId="0" fontId="3" fillId="48" borderId="3" xfId="0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 wrapText="1"/>
    </xf>
    <xf numFmtId="0" fontId="3" fillId="49" borderId="2" xfId="0" applyFont="1" applyFill="1" applyBorder="1" applyAlignment="1">
      <alignment horizontal="center" vertical="center" wrapText="1"/>
    </xf>
    <xf numFmtId="0" fontId="3" fillId="49" borderId="3" xfId="0" applyFont="1" applyFill="1" applyBorder="1" applyAlignment="1">
      <alignment horizontal="center" vertical="center" wrapText="1"/>
    </xf>
    <xf numFmtId="0" fontId="3" fillId="50" borderId="1" xfId="0" applyFont="1" applyFill="1" applyBorder="1" applyAlignment="1">
      <alignment horizontal="center" vertical="center" wrapText="1"/>
    </xf>
    <xf numFmtId="0" fontId="3" fillId="50" borderId="2" xfId="0" applyFont="1" applyFill="1" applyBorder="1" applyAlignment="1">
      <alignment horizontal="center" vertical="center" wrapText="1"/>
    </xf>
    <xf numFmtId="0" fontId="3" fillId="50" borderId="10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wrapText="1"/>
    </xf>
    <xf numFmtId="10" fontId="19" fillId="0" borderId="5" xfId="0" applyNumberFormat="1" applyFont="1" applyFill="1" applyBorder="1" applyAlignment="1">
      <alignment horizontal="center" wrapText="1"/>
    </xf>
    <xf numFmtId="0" fontId="51" fillId="66" borderId="35" xfId="0" applyFont="1" applyFill="1" applyBorder="1" applyAlignment="1">
      <alignment horizontal="center" wrapText="1"/>
    </xf>
    <xf numFmtId="0" fontId="51" fillId="66" borderId="167" xfId="0" applyFont="1" applyFill="1" applyBorder="1" applyAlignment="1">
      <alignment horizontal="center" wrapText="1"/>
    </xf>
    <xf numFmtId="0" fontId="41" fillId="83" borderId="178" xfId="0" applyFont="1" applyFill="1" applyBorder="1" applyAlignment="1">
      <alignment horizontal="center"/>
    </xf>
    <xf numFmtId="0" fontId="41" fillId="83" borderId="179" xfId="0" applyFont="1" applyFill="1" applyBorder="1" applyAlignment="1">
      <alignment horizontal="center"/>
    </xf>
    <xf numFmtId="0" fontId="41" fillId="83" borderId="180" xfId="0" applyFont="1" applyFill="1" applyBorder="1" applyAlignment="1">
      <alignment horizontal="center"/>
    </xf>
    <xf numFmtId="0" fontId="40" fillId="15" borderId="181" xfId="0" applyFont="1" applyFill="1" applyBorder="1" applyAlignment="1">
      <alignment horizontal="center" vertical="center" wrapText="1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182" xfId="0" applyFont="1" applyFill="1" applyBorder="1" applyAlignment="1">
      <alignment horizontal="center" vertical="center" wrapText="1"/>
    </xf>
    <xf numFmtId="0" fontId="51" fillId="101" borderId="35" xfId="0" applyFont="1" applyFill="1" applyBorder="1" applyAlignment="1">
      <alignment horizontal="center" wrapText="1"/>
    </xf>
    <xf numFmtId="0" fontId="51" fillId="101" borderId="79" xfId="0" applyFont="1" applyFill="1" applyBorder="1" applyAlignment="1">
      <alignment horizontal="center" wrapText="1"/>
    </xf>
    <xf numFmtId="0" fontId="51" fillId="101" borderId="81" xfId="0" applyFont="1" applyFill="1" applyBorder="1" applyAlignment="1">
      <alignment horizontal="center" wrapText="1"/>
    </xf>
    <xf numFmtId="0" fontId="51" fillId="101" borderId="64" xfId="0" applyFont="1" applyFill="1" applyBorder="1" applyAlignment="1">
      <alignment horizontal="center" wrapText="1"/>
    </xf>
    <xf numFmtId="10" fontId="19" fillId="0" borderId="11" xfId="0" applyNumberFormat="1" applyFont="1" applyFill="1" applyBorder="1" applyAlignment="1">
      <alignment horizontal="center" wrapText="1"/>
    </xf>
    <xf numFmtId="0" fontId="19" fillId="0" borderId="175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10" fontId="19" fillId="0" borderId="78" xfId="0" applyNumberFormat="1" applyFont="1" applyFill="1" applyBorder="1" applyAlignment="1">
      <alignment horizontal="center" wrapText="1"/>
    </xf>
    <xf numFmtId="10" fontId="19" fillId="0" borderId="10" xfId="0" applyNumberFormat="1" applyFont="1" applyFill="1" applyBorder="1" applyAlignment="1">
      <alignment horizontal="center" wrapText="1"/>
    </xf>
    <xf numFmtId="0" fontId="51" fillId="89" borderId="35" xfId="0" applyFont="1" applyFill="1" applyBorder="1" applyAlignment="1">
      <alignment horizontal="center" vertical="center" wrapText="1"/>
    </xf>
    <xf numFmtId="0" fontId="51" fillId="89" borderId="167" xfId="0" applyFont="1" applyFill="1" applyBorder="1" applyAlignment="1">
      <alignment horizontal="center" vertical="center" wrapText="1"/>
    </xf>
    <xf numFmtId="0" fontId="51" fillId="88" borderId="159" xfId="0" applyFont="1" applyFill="1" applyBorder="1" applyAlignment="1">
      <alignment horizontal="center" wrapText="1"/>
    </xf>
    <xf numFmtId="0" fontId="51" fillId="88" borderId="0" xfId="0" applyFont="1" applyFill="1" applyBorder="1" applyAlignment="1">
      <alignment horizontal="center" wrapText="1"/>
    </xf>
    <xf numFmtId="0" fontId="51" fillId="88" borderId="157" xfId="0" applyFont="1" applyFill="1" applyBorder="1" applyAlignment="1">
      <alignment horizontal="center" wrapText="1"/>
    </xf>
    <xf numFmtId="0" fontId="41" fillId="86" borderId="168" xfId="0" applyFont="1" applyFill="1" applyBorder="1" applyAlignment="1">
      <alignment horizontal="center" wrapText="1"/>
    </xf>
    <xf numFmtId="0" fontId="41" fillId="86" borderId="169" xfId="0" applyFont="1" applyFill="1" applyBorder="1" applyAlignment="1">
      <alignment horizontal="center" wrapText="1"/>
    </xf>
    <xf numFmtId="0" fontId="41" fillId="86" borderId="170" xfId="0" applyFont="1" applyFill="1" applyBorder="1" applyAlignment="1">
      <alignment horizontal="center" wrapText="1"/>
    </xf>
    <xf numFmtId="0" fontId="40" fillId="88" borderId="171" xfId="0" applyFont="1" applyFill="1" applyBorder="1" applyAlignment="1">
      <alignment horizontal="center" vertical="center" wrapText="1"/>
    </xf>
    <xf numFmtId="0" fontId="40" fillId="88" borderId="95" xfId="0" applyFont="1" applyFill="1" applyBorder="1" applyAlignment="1">
      <alignment horizontal="center" vertical="center" wrapText="1"/>
    </xf>
    <xf numFmtId="0" fontId="40" fillId="88" borderId="17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79" xfId="0" applyFont="1" applyFill="1" applyBorder="1" applyAlignment="1">
      <alignment horizontal="center" vertical="top" wrapText="1"/>
    </xf>
    <xf numFmtId="0" fontId="2" fillId="2" borderId="8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52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0" fillId="7" borderId="71" xfId="0" applyFill="1" applyBorder="1" applyAlignment="1">
      <alignment vertical="center"/>
    </xf>
    <xf numFmtId="0" fontId="1" fillId="8" borderId="61" xfId="0" applyFont="1" applyFill="1" applyBorder="1" applyAlignment="1">
      <alignment horizontal="center"/>
    </xf>
    <xf numFmtId="0" fontId="0" fillId="8" borderId="49" xfId="0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52" xfId="0" applyFill="1" applyBorder="1"/>
    <xf numFmtId="0" fontId="0" fillId="0" borderId="53" xfId="0" applyBorder="1" applyAlignment="1">
      <alignment horizontal="center"/>
    </xf>
    <xf numFmtId="0" fontId="1" fillId="8" borderId="54" xfId="0" applyFont="1" applyFill="1" applyBorder="1"/>
    <xf numFmtId="2" fontId="1" fillId="0" borderId="163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63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1" fillId="6" borderId="6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93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1" fillId="0" borderId="19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19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wrapText="1"/>
    </xf>
    <xf numFmtId="0" fontId="3" fillId="0" borderId="196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197" xfId="0" applyFont="1" applyFill="1" applyBorder="1" applyAlignment="1">
      <alignment horizontal="center" vertical="top" wrapText="1"/>
    </xf>
    <xf numFmtId="0" fontId="3" fillId="6" borderId="166" xfId="0" applyFont="1" applyFill="1" applyBorder="1" applyAlignment="1">
      <alignment horizontal="center" vertical="top" wrapText="1"/>
    </xf>
    <xf numFmtId="0" fontId="3" fillId="6" borderId="81" xfId="0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0" xfId="0" applyFont="1" applyFill="1" applyBorder="1" applyAlignment="1">
      <alignment horizontal="center" vertical="top" wrapText="1"/>
    </xf>
    <xf numFmtId="0" fontId="2" fillId="2" borderId="71" xfId="0" applyFont="1" applyFill="1" applyBorder="1" applyAlignment="1">
      <alignment horizontal="center" vertical="top" wrapText="1"/>
    </xf>
    <xf numFmtId="0" fontId="2" fillId="2" borderId="6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/>
    </xf>
    <xf numFmtId="0" fontId="0" fillId="7" borderId="79" xfId="0" applyFont="1" applyFill="1" applyBorder="1"/>
    <xf numFmtId="0" fontId="1" fillId="7" borderId="1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7" borderId="60" xfId="0" applyFill="1" applyBorder="1"/>
    <xf numFmtId="0" fontId="0" fillId="7" borderId="76" xfId="0" applyFill="1" applyBorder="1"/>
    <xf numFmtId="0" fontId="1" fillId="8" borderId="67" xfId="0" applyFont="1" applyFill="1" applyBorder="1"/>
    <xf numFmtId="0" fontId="0" fillId="7" borderId="198" xfId="0" applyFill="1" applyBorder="1"/>
    <xf numFmtId="0" fontId="0" fillId="0" borderId="18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8" borderId="82" xfId="0" applyFont="1" applyFill="1" applyBorder="1"/>
    <xf numFmtId="0" fontId="1" fillId="107" borderId="25" xfId="0" applyFont="1" applyFill="1" applyBorder="1" applyAlignment="1">
      <alignment horizontal="center"/>
    </xf>
    <xf numFmtId="0" fontId="1" fillId="107" borderId="17" xfId="0" applyFont="1" applyFill="1" applyBorder="1" applyAlignment="1">
      <alignment horizontal="center"/>
    </xf>
    <xf numFmtId="0" fontId="1" fillId="107" borderId="18" xfId="0" applyFont="1" applyFill="1" applyBorder="1" applyAlignment="1">
      <alignment horizontal="center"/>
    </xf>
    <xf numFmtId="0" fontId="0" fillId="7" borderId="17" xfId="0" applyFill="1" applyBorder="1" applyAlignment="1">
      <alignment vertical="center" wrapText="1"/>
    </xf>
    <xf numFmtId="0" fontId="0" fillId="7" borderId="17" xfId="0" applyFill="1" applyBorder="1" applyAlignment="1">
      <alignment horizontal="center" vertical="center" wrapText="1"/>
    </xf>
    <xf numFmtId="0" fontId="1" fillId="7" borderId="81" xfId="0" applyFont="1" applyFill="1" applyBorder="1" applyAlignment="1">
      <alignment horizontal="center" vertical="center"/>
    </xf>
    <xf numFmtId="2" fontId="1" fillId="107" borderId="10" xfId="0" applyNumberFormat="1" applyFont="1" applyFill="1" applyBorder="1" applyAlignment="1">
      <alignment horizontal="center"/>
    </xf>
    <xf numFmtId="2" fontId="1" fillId="107" borderId="5" xfId="0" applyNumberFormat="1" applyFont="1" applyFill="1" applyBorder="1" applyAlignment="1">
      <alignment horizontal="center"/>
    </xf>
    <xf numFmtId="0" fontId="0" fillId="107" borderId="5" xfId="0" applyFill="1" applyBorder="1" applyAlignment="1">
      <alignment horizontal="center"/>
    </xf>
    <xf numFmtId="0" fontId="0" fillId="7" borderId="16" xfId="0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1" fillId="8" borderId="67" xfId="0" applyFont="1" applyFill="1" applyBorder="1" applyAlignment="1">
      <alignment vertical="center"/>
    </xf>
    <xf numFmtId="0" fontId="1" fillId="7" borderId="18" xfId="0" applyFont="1" applyFill="1" applyBorder="1" applyAlignment="1">
      <alignment horizontal="center" vertical="center"/>
    </xf>
    <xf numFmtId="2" fontId="1" fillId="107" borderId="10" xfId="0" applyNumberFormat="1" applyFont="1" applyFill="1" applyBorder="1" applyAlignment="1">
      <alignment horizontal="center" vertical="center"/>
    </xf>
    <xf numFmtId="2" fontId="1" fillId="107" borderId="5" xfId="0" applyNumberFormat="1" applyFont="1" applyFill="1" applyBorder="1" applyAlignment="1">
      <alignment horizontal="center" vertical="center"/>
    </xf>
    <xf numFmtId="2" fontId="0" fillId="107" borderId="5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top" wrapText="1"/>
    </xf>
    <xf numFmtId="2" fontId="0" fillId="107" borderId="5" xfId="0" applyNumberFormat="1" applyFill="1" applyBorder="1" applyAlignment="1">
      <alignment horizontal="center"/>
    </xf>
    <xf numFmtId="0" fontId="56" fillId="23" borderId="5" xfId="0" applyFont="1" applyFill="1" applyBorder="1"/>
    <xf numFmtId="0" fontId="57" fillId="26" borderId="5" xfId="0" applyFont="1" applyFill="1" applyBorder="1" applyAlignment="1">
      <alignment horizontal="center"/>
    </xf>
    <xf numFmtId="0" fontId="58" fillId="9" borderId="5" xfId="0" applyFont="1" applyFill="1" applyBorder="1" applyAlignment="1">
      <alignment horizontal="center"/>
    </xf>
    <xf numFmtId="0" fontId="58" fillId="23" borderId="5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58" fillId="27" borderId="5" xfId="0" applyFont="1" applyFill="1" applyBorder="1" applyAlignment="1">
      <alignment horizontal="center"/>
    </xf>
    <xf numFmtId="0" fontId="56" fillId="23" borderId="5" xfId="0" applyFont="1" applyFill="1" applyBorder="1" applyAlignment="1">
      <alignment horizontal="center"/>
    </xf>
    <xf numFmtId="0" fontId="51" fillId="9" borderId="5" xfId="0" applyFont="1" applyFill="1" applyBorder="1" applyAlignment="1">
      <alignment horizontal="center"/>
    </xf>
    <xf numFmtId="0" fontId="59" fillId="9" borderId="5" xfId="0" applyFont="1" applyFill="1" applyBorder="1" applyAlignment="1">
      <alignment horizontal="center"/>
    </xf>
    <xf numFmtId="0" fontId="51" fillId="23" borderId="5" xfId="0" applyFont="1" applyFill="1" applyBorder="1" applyAlignment="1">
      <alignment horizontal="center"/>
    </xf>
    <xf numFmtId="0" fontId="0" fillId="0" borderId="161" xfId="0" applyBorder="1" applyAlignment="1">
      <alignment horizontal="center"/>
    </xf>
    <xf numFmtId="0" fontId="4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DE CONSTRUCCION </a:t>
            </a:r>
            <a:r>
              <a:rPr lang="es-ES" sz="2400" b="0"/>
              <a:t>Con</a:t>
            </a:r>
            <a:r>
              <a:rPr lang="es-ES" sz="2400" b="0" baseline="0"/>
              <a:t> Med. Corr.</a:t>
            </a:r>
            <a:endParaRPr lang="es-ES" sz="2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220040993652764"/>
          <c:y val="0.13204062441717698"/>
          <c:w val="0.67798255375379246"/>
          <c:h val="0.81219944297226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9525" cap="flat" cmpd="sng" algn="ctr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961-482C-A418-FFF620B893D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1-482C-A418-FFF620B893D9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1-482C-A418-FFF620B893D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1-482C-A418-FFF620B893D9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1-482C-A418-FFF620B893D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1-482C-A418-FFF620B893D9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D1C-47C9-A00E-6C24ADA97D63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961-482C-A418-FFF620B89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CUALITATIVA'!$AP$483:$AP$510</c:f>
              <c:numCache>
                <c:formatCode>0.00</c:formatCode>
                <c:ptCount val="28"/>
                <c:pt idx="0">
                  <c:v>-33.563939033617999</c:v>
                </c:pt>
                <c:pt idx="1">
                  <c:v>-2.4321694951897093</c:v>
                </c:pt>
                <c:pt idx="2">
                  <c:v>-64.695708572046257</c:v>
                </c:pt>
                <c:pt idx="3">
                  <c:v>-36.093395308615285</c:v>
                </c:pt>
                <c:pt idx="4">
                  <c:v>-29.964328180737219</c:v>
                </c:pt>
                <c:pt idx="5">
                  <c:v>-72.528863488166934</c:v>
                </c:pt>
                <c:pt idx="6">
                  <c:v>-96.198841624793815</c:v>
                </c:pt>
                <c:pt idx="7">
                  <c:v>-85.060028384028229</c:v>
                </c:pt>
                <c:pt idx="8">
                  <c:v>-54.111848413946547</c:v>
                </c:pt>
                <c:pt idx="9">
                  <c:v>-180.05775437404452</c:v>
                </c:pt>
                <c:pt idx="10">
                  <c:v>-112.36623067776456</c:v>
                </c:pt>
                <c:pt idx="11">
                  <c:v>-19.874299303550195</c:v>
                </c:pt>
                <c:pt idx="12">
                  <c:v>-42.806183115338882</c:v>
                </c:pt>
                <c:pt idx="13">
                  <c:v>-43.521173828231262</c:v>
                </c:pt>
                <c:pt idx="14">
                  <c:v>-37.77637888290473</c:v>
                </c:pt>
                <c:pt idx="15">
                  <c:v>-72.854444988459122</c:v>
                </c:pt>
                <c:pt idx="16">
                  <c:v>-25.068196125061206</c:v>
                </c:pt>
                <c:pt idx="17">
                  <c:v>-159.61390501503814</c:v>
                </c:pt>
                <c:pt idx="18">
                  <c:v>-27.418339511785696</c:v>
                </c:pt>
                <c:pt idx="19">
                  <c:v>-9.700231553914513</c:v>
                </c:pt>
                <c:pt idx="20">
                  <c:v>-21.027598723324363</c:v>
                </c:pt>
                <c:pt idx="21">
                  <c:v>-1.5019713373803114</c:v>
                </c:pt>
                <c:pt idx="22">
                  <c:v>10.72486069338556</c:v>
                </c:pt>
                <c:pt idx="23">
                  <c:v>10.258562402368796</c:v>
                </c:pt>
                <c:pt idx="24">
                  <c:v>61.551374414212788</c:v>
                </c:pt>
                <c:pt idx="25">
                  <c:v>3.7370477322914888</c:v>
                </c:pt>
                <c:pt idx="26">
                  <c:v>10.531679972821468</c:v>
                </c:pt>
                <c:pt idx="27">
                  <c:v>-3.3973161202649904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7-4DF8-9100-1533379C4C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7"/>
        <c:axId val="534442112"/>
        <c:axId val="534446704"/>
      </c:barChart>
      <c:catAx>
        <c:axId val="53444211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factores</a:t>
                </a:r>
                <a:r>
                  <a:rPr lang="es-ES" baseline="0"/>
                  <a:t> ambientales</a:t>
                </a:r>
              </a:p>
            </c:rich>
          </c:tx>
          <c:layout>
            <c:manualLayout>
              <c:xMode val="edge"/>
              <c:yMode val="edge"/>
              <c:x val="1.7328660897716432E-2"/>
              <c:y val="0.43223297438240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95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46704"/>
        <c:crosses val="autoZero"/>
        <c:auto val="1"/>
        <c:lblAlgn val="ctr"/>
        <c:lblOffset val="100"/>
        <c:noMultiLvlLbl val="0"/>
      </c:catAx>
      <c:valAx>
        <c:axId val="534446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53751985552617076"/>
              <c:y val="0.9430346546764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4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CLASIFICACION </a:t>
            </a:r>
            <a:r>
              <a:rPr lang="es-ES" sz="1100" b="1"/>
              <a:t>DE</a:t>
            </a:r>
            <a:r>
              <a:rPr lang="es-ES" b="1"/>
              <a:t> IMPACTOS Con Med. Corr.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497876345433"/>
          <c:y val="0.25692025177966038"/>
          <c:w val="0.81225514755766814"/>
          <c:h val="0.504526977420446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E2-42A7-A458-2B65EFFA1C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E2-42A7-A458-2B65EFFA1C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E2-42A7-A458-2B65EFFA1C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E2-42A7-A458-2B65EFFA1C36}"/>
              </c:ext>
            </c:extLst>
          </c:dPt>
          <c:dLbls>
            <c:dLbl>
              <c:idx val="0"/>
              <c:layout>
                <c:manualLayout>
                  <c:x val="-0.12619165732638929"/>
                  <c:y val="2.7015658852236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E2-42A7-A458-2B65EFFA1C36}"/>
                </c:ext>
              </c:extLst>
            </c:dLbl>
            <c:dLbl>
              <c:idx val="1"/>
              <c:layout>
                <c:manualLayout>
                  <c:x val="0.13824684696864115"/>
                  <c:y val="-0.106851602594093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E2-42A7-A458-2B65EFFA1C36}"/>
                </c:ext>
              </c:extLst>
            </c:dLbl>
            <c:dLbl>
              <c:idx val="3"/>
              <c:layout>
                <c:manualLayout>
                  <c:x val="0.13349371281302902"/>
                  <c:y val="1.04982093798067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E2-42A7-A458-2B65EFFA1C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'5- Valoracion CUALITATIVA'!$AN$2:$AQ$2</c:f>
              <c:strCache>
                <c:ptCount val="4"/>
                <c:pt idx="0">
                  <c:v>COMPATIBLE</c:v>
                </c:pt>
                <c:pt idx="1">
                  <c:v>MODERADO</c:v>
                </c:pt>
                <c:pt idx="2">
                  <c:v>SEVERO</c:v>
                </c:pt>
                <c:pt idx="3">
                  <c:v>CRITICO</c:v>
                </c:pt>
              </c:strCache>
            </c:strRef>
          </c:cat>
          <c:val>
            <c:numRef>
              <c:f>'5- Valoracion CUALITATIVA'!$AN$3:$AQ$3</c:f>
              <c:numCache>
                <c:formatCode>General</c:formatCode>
                <c:ptCount val="4"/>
                <c:pt idx="0">
                  <c:v>134</c:v>
                </c:pt>
                <c:pt idx="1">
                  <c:v>156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E2-42A7-A458-2B65EFFA1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TOTAL PROYECTO </a:t>
            </a:r>
            <a:r>
              <a:rPr lang="es-ES" sz="2400" b="0"/>
              <a:t>Sin medidas correctoras</a:t>
            </a:r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bg2">
                  <a:lumMod val="1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CUALITATIVA'!$L$590:$L$617</c:f>
              <c:numCache>
                <c:formatCode>0.00</c:formatCode>
                <c:ptCount val="28"/>
                <c:pt idx="0">
                  <c:v>-52.243000756674959</c:v>
                </c:pt>
                <c:pt idx="1">
                  <c:v>-4.3779050913414768</c:v>
                </c:pt>
                <c:pt idx="2">
                  <c:v>-65.036212301372842</c:v>
                </c:pt>
                <c:pt idx="3">
                  <c:v>-45.627499729758952</c:v>
                </c:pt>
                <c:pt idx="4">
                  <c:v>-24.127121392281914</c:v>
                </c:pt>
                <c:pt idx="5">
                  <c:v>-79.36404434045491</c:v>
                </c:pt>
                <c:pt idx="6">
                  <c:v>-198.47339956273251</c:v>
                </c:pt>
                <c:pt idx="7">
                  <c:v>-131.13421042537686</c:v>
                </c:pt>
                <c:pt idx="8">
                  <c:v>-68.921406927237186</c:v>
                </c:pt>
                <c:pt idx="9">
                  <c:v>-212.67198912858839</c:v>
                </c:pt>
                <c:pt idx="10">
                  <c:v>-134.95838287752673</c:v>
                </c:pt>
                <c:pt idx="11">
                  <c:v>-27.518260574146424</c:v>
                </c:pt>
                <c:pt idx="12">
                  <c:v>-42.806183115338882</c:v>
                </c:pt>
                <c:pt idx="13">
                  <c:v>-99.228276328367244</c:v>
                </c:pt>
                <c:pt idx="14">
                  <c:v>-42.65075035166663</c:v>
                </c:pt>
                <c:pt idx="15">
                  <c:v>-104.58138070923972</c:v>
                </c:pt>
                <c:pt idx="16">
                  <c:v>-36.035531929775487</c:v>
                </c:pt>
                <c:pt idx="17">
                  <c:v>-291.8094705182906</c:v>
                </c:pt>
                <c:pt idx="18">
                  <c:v>-54.347065818003784</c:v>
                </c:pt>
                <c:pt idx="19">
                  <c:v>-18.774641717253896</c:v>
                </c:pt>
                <c:pt idx="20">
                  <c:v>-21.027598723324363</c:v>
                </c:pt>
                <c:pt idx="21">
                  <c:v>-0.75098566869015571</c:v>
                </c:pt>
                <c:pt idx="22">
                  <c:v>21.216572241262739</c:v>
                </c:pt>
                <c:pt idx="23">
                  <c:v>16.600219160196779</c:v>
                </c:pt>
                <c:pt idx="24">
                  <c:v>121.61059429717191</c:v>
                </c:pt>
                <c:pt idx="25">
                  <c:v>-2.8877187022252424</c:v>
                </c:pt>
                <c:pt idx="26">
                  <c:v>6.4549006285034807</c:v>
                </c:pt>
                <c:pt idx="27">
                  <c:v>-8.7763999773512253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F13-867E-B459C54088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68878558535817336"/>
              <c:y val="0.9417172242651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TOTAL PROYECTO </a:t>
            </a:r>
            <a:r>
              <a:rPr lang="es-ES" sz="2400" b="0"/>
              <a:t>Con medidas correctoras</a:t>
            </a:r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9525" cap="flat" cmpd="sng" algn="ctr">
              <a:solidFill>
                <a:schemeClr val="bg2">
                  <a:lumMod val="1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C0-467F-9288-C94A6207B43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5C0-467F-9288-C94A6207B43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C0-467F-9288-C94A6207B430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5C0-467F-9288-C94A6207B43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C0-467F-9288-C94A6207B430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5C0-467F-9288-C94A6207B430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C0-467F-9288-C94A6207B430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5000-4A50-904E-A5C924478F97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5C0-467F-9288-C94A6207B43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C0-467F-9288-C94A6207B4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CUALITATIVA'!$L$619:$L$646</c:f>
              <c:numCache>
                <c:formatCode>0.00</c:formatCode>
                <c:ptCount val="28"/>
                <c:pt idx="0">
                  <c:v>-52.243000756674959</c:v>
                </c:pt>
                <c:pt idx="1">
                  <c:v>-4.3779050913414768</c:v>
                </c:pt>
                <c:pt idx="2">
                  <c:v>-56.523619068208838</c:v>
                </c:pt>
                <c:pt idx="3">
                  <c:v>-29.623824451410655</c:v>
                </c:pt>
                <c:pt idx="4">
                  <c:v>-24.127121392281914</c:v>
                </c:pt>
                <c:pt idx="5">
                  <c:v>-66.073414905450505</c:v>
                </c:pt>
                <c:pt idx="6">
                  <c:v>-153.91814659967011</c:v>
                </c:pt>
                <c:pt idx="7">
                  <c:v>-103.28717732346286</c:v>
                </c:pt>
                <c:pt idx="8">
                  <c:v>-68.921406927237186</c:v>
                </c:pt>
                <c:pt idx="9">
                  <c:v>-195.68540852726346</c:v>
                </c:pt>
                <c:pt idx="10">
                  <c:v>-118.3115338882283</c:v>
                </c:pt>
                <c:pt idx="11">
                  <c:v>-27.518260574146424</c:v>
                </c:pt>
                <c:pt idx="12">
                  <c:v>-42.806183115338882</c:v>
                </c:pt>
                <c:pt idx="13">
                  <c:v>-78.338112890816262</c:v>
                </c:pt>
                <c:pt idx="14">
                  <c:v>-42.65075035166663</c:v>
                </c:pt>
                <c:pt idx="15">
                  <c:v>-94.397426033433604</c:v>
                </c:pt>
                <c:pt idx="16">
                  <c:v>-36.035531929775487</c:v>
                </c:pt>
                <c:pt idx="17">
                  <c:v>-268.30803665104571</c:v>
                </c:pt>
                <c:pt idx="18">
                  <c:v>-54.347065818003784</c:v>
                </c:pt>
                <c:pt idx="19">
                  <c:v>-18.774641717253896</c:v>
                </c:pt>
                <c:pt idx="20">
                  <c:v>-21.027598723324363</c:v>
                </c:pt>
                <c:pt idx="21">
                  <c:v>-0.75098566869015571</c:v>
                </c:pt>
                <c:pt idx="22">
                  <c:v>21.216572241262739</c:v>
                </c:pt>
                <c:pt idx="23">
                  <c:v>16.600219160196779</c:v>
                </c:pt>
                <c:pt idx="24">
                  <c:v>121.61059429717191</c:v>
                </c:pt>
                <c:pt idx="25">
                  <c:v>-2.8877187022252424</c:v>
                </c:pt>
                <c:pt idx="26">
                  <c:v>6.4549006285034807</c:v>
                </c:pt>
                <c:pt idx="27">
                  <c:v>-8.7763999773512253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0-467F-9288-C94A6207B4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68878558535817336"/>
              <c:y val="0.9417172242651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CUANTIFICACION DE IMPACTOS "Vp".</a:t>
            </a:r>
            <a:r>
              <a:rPr lang="es-ES" sz="2400" b="1" baseline="0"/>
              <a:t> </a:t>
            </a:r>
            <a:r>
              <a:rPr lang="es-ES" sz="2000" b="0"/>
              <a:t>TOTAL PROYECTO </a:t>
            </a:r>
            <a:endParaRPr lang="es-ES" sz="2400" b="0"/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Sin medidas</c:v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'6- Valoración CUANTITATIVA'!$AJ$473:$AJ$500</c:f>
              <c:numCache>
                <c:formatCode>0.00</c:formatCode>
                <c:ptCount val="28"/>
                <c:pt idx="0">
                  <c:v>-0.36500783699059064</c:v>
                </c:pt>
                <c:pt idx="1">
                  <c:v>-0.25398238118131888</c:v>
                </c:pt>
                <c:pt idx="2">
                  <c:v>-9.9653678698848935</c:v>
                </c:pt>
                <c:pt idx="3">
                  <c:v>-6.965301724137932</c:v>
                </c:pt>
                <c:pt idx="4">
                  <c:v>-1.2856761193530728</c:v>
                </c:pt>
                <c:pt idx="5">
                  <c:v>-15.248031150400143</c:v>
                </c:pt>
                <c:pt idx="6">
                  <c:v>-20.189020461807129</c:v>
                </c:pt>
                <c:pt idx="7">
                  <c:v>-22.56358409839185</c:v>
                </c:pt>
                <c:pt idx="8">
                  <c:v>-9.7068677348559103</c:v>
                </c:pt>
                <c:pt idx="9">
                  <c:v>-11.609022786255412</c:v>
                </c:pt>
                <c:pt idx="10">
                  <c:v>-12.503563479749756</c:v>
                </c:pt>
                <c:pt idx="11">
                  <c:v>-12.413421885494984</c:v>
                </c:pt>
                <c:pt idx="12">
                  <c:v>-4.2623569223306905</c:v>
                </c:pt>
                <c:pt idx="13">
                  <c:v>-10.231252266880398</c:v>
                </c:pt>
                <c:pt idx="14">
                  <c:v>-10.892120702973269</c:v>
                </c:pt>
                <c:pt idx="15">
                  <c:v>-7.2214775179923336</c:v>
                </c:pt>
                <c:pt idx="16">
                  <c:v>-2.6155239147233935</c:v>
                </c:pt>
                <c:pt idx="17">
                  <c:v>-9.1479405742031759</c:v>
                </c:pt>
                <c:pt idx="18">
                  <c:v>0</c:v>
                </c:pt>
                <c:pt idx="19">
                  <c:v>-4.0634638717058493</c:v>
                </c:pt>
                <c:pt idx="20">
                  <c:v>3.6288248143695556</c:v>
                </c:pt>
                <c:pt idx="21">
                  <c:v>-4.908296843513452</c:v>
                </c:pt>
                <c:pt idx="22">
                  <c:v>2.2791875170224398</c:v>
                </c:pt>
                <c:pt idx="23">
                  <c:v>3.6979619153079404</c:v>
                </c:pt>
                <c:pt idx="24">
                  <c:v>8.1954955448261444</c:v>
                </c:pt>
                <c:pt idx="25">
                  <c:v>-0.40670837716726965</c:v>
                </c:pt>
                <c:pt idx="26">
                  <c:v>5.335379074093777</c:v>
                </c:pt>
                <c:pt idx="27">
                  <c:v>1.9632110920757806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0-4710-8532-DF369F1F38A0}"/>
            </c:ext>
          </c:extLst>
        </c:ser>
        <c:ser>
          <c:idx val="1"/>
          <c:order val="1"/>
          <c:tx>
            <c:v>Con medidas</c:v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'6- Valoración CUANTITATIVA'!$AK$473:$AK$500</c:f>
              <c:numCache>
                <c:formatCode>0.00</c:formatCode>
                <c:ptCount val="28"/>
                <c:pt idx="0">
                  <c:v>-0.36500783699059064</c:v>
                </c:pt>
                <c:pt idx="1">
                  <c:v>-0.25398238118131888</c:v>
                </c:pt>
                <c:pt idx="2">
                  <c:v>-5.9696389859765651</c:v>
                </c:pt>
                <c:pt idx="3">
                  <c:v>-2.1366183385579869</c:v>
                </c:pt>
                <c:pt idx="4">
                  <c:v>-1.2856761193530728</c:v>
                </c:pt>
                <c:pt idx="5">
                  <c:v>-10.398275470637705</c:v>
                </c:pt>
                <c:pt idx="6">
                  <c:v>-6.9650849676700224</c:v>
                </c:pt>
                <c:pt idx="7">
                  <c:v>-10.412600832500772</c:v>
                </c:pt>
                <c:pt idx="8">
                  <c:v>-9.7068677348559103</c:v>
                </c:pt>
                <c:pt idx="9">
                  <c:v>-7.6587972552172836</c:v>
                </c:pt>
                <c:pt idx="10">
                  <c:v>-8.7390497439070298</c:v>
                </c:pt>
                <c:pt idx="11">
                  <c:v>-12.413421885494982</c:v>
                </c:pt>
                <c:pt idx="12">
                  <c:v>-4.2623569223306905</c:v>
                </c:pt>
                <c:pt idx="13">
                  <c:v>-4.942377067740293</c:v>
                </c:pt>
                <c:pt idx="14">
                  <c:v>-10.892120702973269</c:v>
                </c:pt>
                <c:pt idx="15">
                  <c:v>-3.6107387518242944</c:v>
                </c:pt>
                <c:pt idx="16">
                  <c:v>-2.6155239147233935</c:v>
                </c:pt>
                <c:pt idx="17">
                  <c:v>-5.2219888210357563</c:v>
                </c:pt>
                <c:pt idx="18">
                  <c:v>0</c:v>
                </c:pt>
                <c:pt idx="19">
                  <c:v>-4.0634638717058493</c:v>
                </c:pt>
                <c:pt idx="20">
                  <c:v>3.6288248143695556</c:v>
                </c:pt>
                <c:pt idx="21">
                  <c:v>-4.908296843513452</c:v>
                </c:pt>
                <c:pt idx="22">
                  <c:v>2.5071062687246828</c:v>
                </c:pt>
                <c:pt idx="23">
                  <c:v>0</c:v>
                </c:pt>
                <c:pt idx="24">
                  <c:v>8.1954955448261444</c:v>
                </c:pt>
                <c:pt idx="25">
                  <c:v>-0.40670837716726965</c:v>
                </c:pt>
                <c:pt idx="26">
                  <c:v>5.4192207452581114</c:v>
                </c:pt>
                <c:pt idx="27">
                  <c:v>2.0417395357588122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0-4710-8532-DF369F1F38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layout>
            <c:manualLayout>
              <c:xMode val="edge"/>
              <c:yMode val="edge"/>
              <c:x val="1.5659955006494343E-2"/>
              <c:y val="0.59106117711369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46242804631804413"/>
              <c:y val="0.94870850211678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CLASIFICACION </a:t>
            </a:r>
            <a:r>
              <a:rPr lang="es-ES" sz="1050" b="1"/>
              <a:t>DE</a:t>
            </a:r>
            <a:r>
              <a:rPr lang="es-ES" b="1"/>
              <a:t> IMPACTOS Sin Medidas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FB-4CB9-ABD0-1DEEFA81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4FB-4CB9-ABD0-1DEEFA81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4FB-4CB9-ABD0-1DEEFA81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4FB-4CB9-ABD0-1DEEFA811188}"/>
              </c:ext>
            </c:extLst>
          </c:dPt>
          <c:dLbls>
            <c:dLbl>
              <c:idx val="3"/>
              <c:layout>
                <c:manualLayout>
                  <c:x val="-3.0948906485905928E-2"/>
                  <c:y val="1.3404019410241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FB-4CB9-ABD0-1DEEFA811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'7- Tablas RESUMEN '!$D$82:$H$82</c15:sqref>
                  </c15:fullRef>
                </c:ext>
              </c:extLst>
              <c:f>('7- Tablas RESUMEN '!$D$82,'7- Tablas RESUMEN '!$F$82:$H$82)</c:f>
              <c:strCache>
                <c:ptCount val="4"/>
                <c:pt idx="0">
                  <c:v>Reducido/Compatible</c:v>
                </c:pt>
                <c:pt idx="1">
                  <c:v>Moderado</c:v>
                </c:pt>
                <c:pt idx="2">
                  <c:v>Severo</c:v>
                </c:pt>
                <c:pt idx="3">
                  <c:v>Crítico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'7- Tablas RESUMEN '!$D$84:$H$84</c15:sqref>
                  </c15:fullRef>
                </c:ext>
              </c:extLst>
              <c:f>('7- Tablas RESUMEN '!$D$84,'7- Tablas RESUMEN '!$F$84:$H$84)</c:f>
              <c:numCache>
                <c:formatCode>0.00%</c:formatCode>
                <c:ptCount val="4"/>
                <c:pt idx="0">
                  <c:v>0.22222222222222221</c:v>
                </c:pt>
                <c:pt idx="1">
                  <c:v>0.37037037037037035</c:v>
                </c:pt>
                <c:pt idx="2">
                  <c:v>0.33333333333333331</c:v>
                </c:pt>
                <c:pt idx="3">
                  <c:v>7.407407407407407E-2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94FB-4CB9-ABD0-1DEEFA81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CLASIFICACION </a:t>
            </a:r>
            <a:r>
              <a:rPr lang="es-ES" sz="1050" b="1"/>
              <a:t>DE</a:t>
            </a:r>
            <a:r>
              <a:rPr lang="es-ES" b="1"/>
              <a:t> IMPACTOS Con Medidas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08-4F16-B858-481DC91AFC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08-4F16-B858-481DC91AFC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108-4F16-B858-481DC91AFC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108-4F16-B858-481DC91AFCD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8-4F16-B858-481DC91AF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'7- Tablas RESUMEN '!$D$82:$H$82</c15:sqref>
                  </c15:fullRef>
                </c:ext>
              </c:extLst>
              <c:f>('7- Tablas RESUMEN '!$D$82,'7- Tablas RESUMEN '!$F$82:$H$82)</c:f>
              <c:strCache>
                <c:ptCount val="4"/>
                <c:pt idx="0">
                  <c:v>Reducido/Compatible</c:v>
                </c:pt>
                <c:pt idx="1">
                  <c:v>Moderado</c:v>
                </c:pt>
                <c:pt idx="2">
                  <c:v>Severo</c:v>
                </c:pt>
                <c:pt idx="3">
                  <c:v>Crítico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'7- Tablas RESUMEN '!$D$88:$H$88</c15:sqref>
                  </c15:fullRef>
                </c:ext>
              </c:extLst>
              <c:f>('7- Tablas RESUMEN '!$D$88,'7- Tablas RESUMEN '!$F$88:$H$88)</c:f>
              <c:numCache>
                <c:formatCode>0.00%</c:formatCode>
                <c:ptCount val="4"/>
                <c:pt idx="0">
                  <c:v>0.19230769230769232</c:v>
                </c:pt>
                <c:pt idx="1">
                  <c:v>0.57692307692307687</c:v>
                </c:pt>
                <c:pt idx="2">
                  <c:v>0.23076923076923078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B108-4F16-B858-481DC91AF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</a:t>
            </a:r>
            <a:r>
              <a:rPr lang="es-ES" sz="1800" b="1"/>
              <a:t>DE</a:t>
            </a:r>
            <a:r>
              <a:rPr lang="es-ES" sz="2400" b="1"/>
              <a:t> OPERACION Y MANTENIMIENTO </a:t>
            </a:r>
            <a:r>
              <a:rPr lang="es-ES" sz="2400" b="0"/>
              <a:t>Sin CC</a:t>
            </a:r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CUALITATIVA'!$I$516:$I$543</c:f>
              <c:numCache>
                <c:formatCode>0.00</c:formatCode>
                <c:ptCount val="28"/>
                <c:pt idx="0">
                  <c:v>-10.798832558642307</c:v>
                </c:pt>
                <c:pt idx="1">
                  <c:v>-3.891471192303535</c:v>
                </c:pt>
                <c:pt idx="2">
                  <c:v>-8.1720895038374231</c:v>
                </c:pt>
                <c:pt idx="3">
                  <c:v>-13.279645443735815</c:v>
                </c:pt>
                <c:pt idx="4">
                  <c:v>-5.448059669224949</c:v>
                </c:pt>
                <c:pt idx="5">
                  <c:v>-14.80955851329063</c:v>
                </c:pt>
                <c:pt idx="6">
                  <c:v>-47.593111119634841</c:v>
                </c:pt>
                <c:pt idx="7">
                  <c:v>-23.290245867055347</c:v>
                </c:pt>
                <c:pt idx="8">
                  <c:v>-22.214337769935948</c:v>
                </c:pt>
                <c:pt idx="9">
                  <c:v>-69.984712077458795</c:v>
                </c:pt>
                <c:pt idx="10">
                  <c:v>-56.480380499405463</c:v>
                </c:pt>
                <c:pt idx="11">
                  <c:v>-7.643961270596229</c:v>
                </c:pt>
                <c:pt idx="12">
                  <c:v>0</c:v>
                </c:pt>
                <c:pt idx="13">
                  <c:v>-47.351037125115603</c:v>
                </c:pt>
                <c:pt idx="14">
                  <c:v>-20.106782308642838</c:v>
                </c:pt>
                <c:pt idx="15">
                  <c:v>-27.418339511785696</c:v>
                </c:pt>
                <c:pt idx="16">
                  <c:v>-12.534098062530601</c:v>
                </c:pt>
                <c:pt idx="17">
                  <c:v>-82.255018535357067</c:v>
                </c:pt>
                <c:pt idx="18">
                  <c:v>-13.709169755892846</c:v>
                </c:pt>
                <c:pt idx="19">
                  <c:v>-5.0065711246010389</c:v>
                </c:pt>
                <c:pt idx="20">
                  <c:v>13.017084923962702</c:v>
                </c:pt>
                <c:pt idx="21">
                  <c:v>-1.5019713373803114</c:v>
                </c:pt>
                <c:pt idx="22">
                  <c:v>8.8596675293185054</c:v>
                </c:pt>
                <c:pt idx="23">
                  <c:v>6.3416567578279839</c:v>
                </c:pt>
                <c:pt idx="24">
                  <c:v>40.288172343848366</c:v>
                </c:pt>
                <c:pt idx="25">
                  <c:v>-6.6247664345167312</c:v>
                </c:pt>
                <c:pt idx="26">
                  <c:v>0</c:v>
                </c:pt>
                <c:pt idx="27">
                  <c:v>-5.9453032104637336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285-AAC9-CA78F1064B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40745768780253466"/>
              <c:y val="0.9320204183028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</a:t>
            </a:r>
            <a:r>
              <a:rPr lang="es-ES" sz="1800" b="1"/>
              <a:t>DE</a:t>
            </a:r>
            <a:r>
              <a:rPr lang="es-ES" sz="2400" b="1"/>
              <a:t> OPERACION Y MANTENIMIENTO </a:t>
            </a:r>
            <a:r>
              <a:rPr lang="es-ES" sz="2400" b="0"/>
              <a:t>Con CC</a:t>
            </a:r>
          </a:p>
        </c:rich>
      </c:tx>
      <c:layout>
        <c:manualLayout>
          <c:xMode val="edge"/>
          <c:yMode val="edge"/>
          <c:x val="8.6278085386063408E-2"/>
          <c:y val="2.661840833268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272-4A6C-9387-F6D0ACB8C0F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72-4A6C-9387-F6D0ACB8C0F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72-4A6C-9387-F6D0ACB8C0F9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72-4A6C-9387-F6D0ACB8C0F9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72-4A6C-9387-F6D0ACB8C0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CUALITATIVA'!$U$516:$U$543</c:f>
              <c:numCache>
                <c:formatCode>0.00</c:formatCode>
                <c:ptCount val="28"/>
                <c:pt idx="0">
                  <c:v>-10.798832558642307</c:v>
                </c:pt>
                <c:pt idx="1">
                  <c:v>-3.891471192303535</c:v>
                </c:pt>
                <c:pt idx="2">
                  <c:v>-8.1720895038374231</c:v>
                </c:pt>
                <c:pt idx="3">
                  <c:v>-3.7455410225921533</c:v>
                </c:pt>
                <c:pt idx="4">
                  <c:v>-5.448059669224949</c:v>
                </c:pt>
                <c:pt idx="5">
                  <c:v>-14.80955851329063</c:v>
                </c:pt>
                <c:pt idx="6">
                  <c:v>-35.441678493345094</c:v>
                </c:pt>
                <c:pt idx="7">
                  <c:v>-23.290245867055347</c:v>
                </c:pt>
                <c:pt idx="8">
                  <c:v>-22.214337769935948</c:v>
                </c:pt>
                <c:pt idx="9">
                  <c:v>-69.984712077458795</c:v>
                </c:pt>
                <c:pt idx="10">
                  <c:v>-39.833531510107022</c:v>
                </c:pt>
                <c:pt idx="11">
                  <c:v>-7.643961270596229</c:v>
                </c:pt>
                <c:pt idx="12">
                  <c:v>0</c:v>
                </c:pt>
                <c:pt idx="13">
                  <c:v>-40.387649312598604</c:v>
                </c:pt>
                <c:pt idx="14">
                  <c:v>-20.106782308642838</c:v>
                </c:pt>
                <c:pt idx="15">
                  <c:v>-27.418339511785696</c:v>
                </c:pt>
                <c:pt idx="16">
                  <c:v>-12.534098062530601</c:v>
                </c:pt>
                <c:pt idx="17">
                  <c:v>-82.255018535357067</c:v>
                </c:pt>
                <c:pt idx="18">
                  <c:v>-13.709169755892846</c:v>
                </c:pt>
                <c:pt idx="19">
                  <c:v>-5.0065711246010389</c:v>
                </c:pt>
                <c:pt idx="20">
                  <c:v>13.017084923962702</c:v>
                </c:pt>
                <c:pt idx="21">
                  <c:v>-1.5019713373803114</c:v>
                </c:pt>
                <c:pt idx="22">
                  <c:v>8.8596675293185054</c:v>
                </c:pt>
                <c:pt idx="23">
                  <c:v>6.3416567578279839</c:v>
                </c:pt>
                <c:pt idx="24">
                  <c:v>40.288172343848366</c:v>
                </c:pt>
                <c:pt idx="25">
                  <c:v>-6.6247664345167312</c:v>
                </c:pt>
                <c:pt idx="26">
                  <c:v>0</c:v>
                </c:pt>
                <c:pt idx="27">
                  <c:v>-5.9453032104637336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B-43B7-8E39-D637499022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39586431561321112"/>
              <c:y val="0.93435804588776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DE DESMANTELAMIENTO </a:t>
            </a:r>
            <a:r>
              <a:rPr lang="es-ES" sz="2400" b="0"/>
              <a:t>Sin Med. Corr.</a:t>
            </a:r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CUALITATIVA'!$I$549:$I$576</c:f>
              <c:numCache>
                <c:formatCode>0.00</c:formatCode>
                <c:ptCount val="28"/>
                <c:pt idx="0">
                  <c:v>-7.8802291644146578</c:v>
                </c:pt>
                <c:pt idx="1">
                  <c:v>1.9457355961517673</c:v>
                </c:pt>
                <c:pt idx="2">
                  <c:v>16.344179007674846</c:v>
                </c:pt>
                <c:pt idx="3">
                  <c:v>10.21511187979678</c:v>
                </c:pt>
                <c:pt idx="4">
                  <c:v>11.285266457680251</c:v>
                </c:pt>
                <c:pt idx="5">
                  <c:v>21.265007096007061</c:v>
                </c:pt>
                <c:pt idx="6">
                  <c:v>-22.277626481531204</c:v>
                </c:pt>
                <c:pt idx="7">
                  <c:v>5.0630969276207267</c:v>
                </c:pt>
                <c:pt idx="8">
                  <c:v>7.4047792566453179</c:v>
                </c:pt>
                <c:pt idx="9">
                  <c:v>54.35705792423984</c:v>
                </c:pt>
                <c:pt idx="10">
                  <c:v>33.888228299643281</c:v>
                </c:pt>
                <c:pt idx="11">
                  <c:v>0</c:v>
                </c:pt>
                <c:pt idx="12">
                  <c:v>0</c:v>
                </c:pt>
                <c:pt idx="13">
                  <c:v>5.5707102500136036</c:v>
                </c:pt>
                <c:pt idx="14">
                  <c:v>15.23241083988094</c:v>
                </c:pt>
                <c:pt idx="15">
                  <c:v>5.8753584668112184</c:v>
                </c:pt>
                <c:pt idx="16">
                  <c:v>1.5667622578163252</c:v>
                </c:pt>
                <c:pt idx="17">
                  <c:v>-49.940546967895372</c:v>
                </c:pt>
                <c:pt idx="18">
                  <c:v>-13.219556550325246</c:v>
                </c:pt>
                <c:pt idx="19">
                  <c:v>-4.0678390387383443</c:v>
                </c:pt>
                <c:pt idx="20">
                  <c:v>-13.017084923962702</c:v>
                </c:pt>
                <c:pt idx="21">
                  <c:v>2.2529570060704671</c:v>
                </c:pt>
                <c:pt idx="22">
                  <c:v>1.6320440185586722</c:v>
                </c:pt>
                <c:pt idx="23">
                  <c:v>0</c:v>
                </c:pt>
                <c:pt idx="24">
                  <c:v>19.771047539110768</c:v>
                </c:pt>
                <c:pt idx="25">
                  <c:v>0</c:v>
                </c:pt>
                <c:pt idx="26">
                  <c:v>-4.0767793443179876</c:v>
                </c:pt>
                <c:pt idx="27">
                  <c:v>0.56621935337749729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C-4531-A06F-2B34DDF960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68878558535817336"/>
              <c:y val="0.9417172242651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DE DESMANTENIMIENTO </a:t>
            </a:r>
            <a:r>
              <a:rPr lang="es-ES" sz="2400" b="0"/>
              <a:t>Con Med. Corr.</a:t>
            </a:r>
          </a:p>
        </c:rich>
      </c:tx>
      <c:layout>
        <c:manualLayout>
          <c:xMode val="edge"/>
          <c:yMode val="edge"/>
          <c:x val="0.156318805452377"/>
          <c:y val="3.381635119462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6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ED7-49C0-9E55-BC43C1251A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CUALITATIVA'!$U$549:$U$576</c:f>
              <c:numCache>
                <c:formatCode>0.00</c:formatCode>
                <c:ptCount val="28"/>
                <c:pt idx="0">
                  <c:v>-7.8802291644146578</c:v>
                </c:pt>
                <c:pt idx="1">
                  <c:v>1.9457355961517673</c:v>
                </c:pt>
                <c:pt idx="2">
                  <c:v>16.344179007674846</c:v>
                </c:pt>
                <c:pt idx="3">
                  <c:v>10.21511187979678</c:v>
                </c:pt>
                <c:pt idx="4">
                  <c:v>11.285266457680251</c:v>
                </c:pt>
                <c:pt idx="5">
                  <c:v>21.265007096007061</c:v>
                </c:pt>
                <c:pt idx="6">
                  <c:v>-22.277626481531204</c:v>
                </c:pt>
                <c:pt idx="7">
                  <c:v>5.0630969276207267</c:v>
                </c:pt>
                <c:pt idx="8">
                  <c:v>7.4047792566453179</c:v>
                </c:pt>
                <c:pt idx="9">
                  <c:v>54.35705792423984</c:v>
                </c:pt>
                <c:pt idx="10">
                  <c:v>33.888228299643281</c:v>
                </c:pt>
                <c:pt idx="11">
                  <c:v>0</c:v>
                </c:pt>
                <c:pt idx="12">
                  <c:v>0</c:v>
                </c:pt>
                <c:pt idx="13">
                  <c:v>5.5707102500136036</c:v>
                </c:pt>
                <c:pt idx="14">
                  <c:v>15.23241083988094</c:v>
                </c:pt>
                <c:pt idx="15">
                  <c:v>5.8753584668112184</c:v>
                </c:pt>
                <c:pt idx="16">
                  <c:v>1.5667622578163252</c:v>
                </c:pt>
                <c:pt idx="17">
                  <c:v>-26.439113100650488</c:v>
                </c:pt>
                <c:pt idx="18">
                  <c:v>-13.219556550325246</c:v>
                </c:pt>
                <c:pt idx="19">
                  <c:v>-4.0678390387383443</c:v>
                </c:pt>
                <c:pt idx="20">
                  <c:v>-13.017084923962702</c:v>
                </c:pt>
                <c:pt idx="21">
                  <c:v>2.2529570060704671</c:v>
                </c:pt>
                <c:pt idx="22">
                  <c:v>1.6320440185586722</c:v>
                </c:pt>
                <c:pt idx="23">
                  <c:v>0</c:v>
                </c:pt>
                <c:pt idx="24">
                  <c:v>19.771047539110768</c:v>
                </c:pt>
                <c:pt idx="25">
                  <c:v>0</c:v>
                </c:pt>
                <c:pt idx="26">
                  <c:v>-4.0767793443179876</c:v>
                </c:pt>
                <c:pt idx="27">
                  <c:v>0.56621935337749729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7-403A-AC8A-0811C5FDA4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534492608"/>
        <c:axId val="534496872"/>
      </c:barChart>
      <c:catAx>
        <c:axId val="534492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Factores ambientales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9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96872"/>
        <c:crosses val="autoZero"/>
        <c:auto val="1"/>
        <c:lblAlgn val="ctr"/>
        <c:lblOffset val="20"/>
        <c:noMultiLvlLbl val="0"/>
      </c:catAx>
      <c:valAx>
        <c:axId val="534496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62848496581019442"/>
              <c:y val="0.94674527046929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/>
              <a:t>FASE DE CONSTRUCCION </a:t>
            </a:r>
            <a:r>
              <a:rPr lang="es-ES" sz="2400" b="0"/>
              <a:t>Sin Med. Corr</a:t>
            </a:r>
            <a:r>
              <a:rPr lang="es-ES" sz="2400" b="1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220040993652764"/>
          <c:y val="0.13204062441717698"/>
          <c:w val="0.67798255375379246"/>
          <c:h val="0.81219944297226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9525" cap="flat" cmpd="sng" algn="ctr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CUALITATIVA'!$C$483:$C$510</c:f>
              <c:strCache>
                <c:ptCount val="28"/>
                <c:pt idx="0">
                  <c:v>Aire</c:v>
                </c:pt>
                <c:pt idx="1">
                  <c:v>Clima Condiciones Climaticas</c:v>
                </c:pt>
                <c:pt idx="2">
                  <c:v>Tierra-Suelo</c:v>
                </c:pt>
                <c:pt idx="3">
                  <c:v>Aguas Continentales</c:v>
                </c:pt>
                <c:pt idx="4">
                  <c:v>Procesos Elementos Medio</c:v>
                </c:pt>
                <c:pt idx="5">
                  <c:v>Vegetación o Flora</c:v>
                </c:pt>
                <c:pt idx="6">
                  <c:v>Fauna</c:v>
                </c:pt>
                <c:pt idx="7">
                  <c:v>Procesos del Medio Biótico</c:v>
                </c:pt>
                <c:pt idx="8">
                  <c:v>Ecosistemas Especiales</c:v>
                </c:pt>
                <c:pt idx="9">
                  <c:v>Paisaje Intrínseco</c:v>
                </c:pt>
                <c:pt idx="10">
                  <c:v>Intervisibilidad</c:v>
                </c:pt>
                <c:pt idx="11">
                  <c:v>Componentes Singulares Paisaje</c:v>
                </c:pt>
                <c:pt idx="12">
                  <c:v>Recursos Científico-Culturales</c:v>
                </c:pt>
                <c:pt idx="13">
                  <c:v>Uso Recreativo al Aire Libre</c:v>
                </c:pt>
                <c:pt idx="14">
                  <c:v>Uso Productivo</c:v>
                </c:pt>
                <c:pt idx="15">
                  <c:v>Conservación de la Naturaleza</c:v>
                </c:pt>
                <c:pt idx="16">
                  <c:v>Viario Rural</c:v>
                </c:pt>
                <c:pt idx="17">
                  <c:v>Características Culturales</c:v>
                </c:pt>
                <c:pt idx="18">
                  <c:v>Infraestructura Viaria</c:v>
                </c:pt>
                <c:pt idx="19">
                  <c:v>Dinámica Poblacional</c:v>
                </c:pt>
                <c:pt idx="20">
                  <c:v>Estructura Poblacional</c:v>
                </c:pt>
                <c:pt idx="21">
                  <c:v>Densidad de Población</c:v>
                </c:pt>
                <c:pt idx="22">
                  <c:v>Renta</c:v>
                </c:pt>
                <c:pt idx="23">
                  <c:v>Finanzas y Sector Público</c:v>
                </c:pt>
                <c:pt idx="24">
                  <c:v>Actividades y Rela. Económicas</c:v>
                </c:pt>
                <c:pt idx="25">
                  <c:v>Infraestructura Viaria</c:v>
                </c:pt>
                <c:pt idx="26">
                  <c:v>Infraestructura No Viaria</c:v>
                </c:pt>
                <c:pt idx="27">
                  <c:v>Equipamiento y Servicios</c:v>
                </c:pt>
              </c:strCache>
            </c:strRef>
          </c:cat>
          <c:val>
            <c:numRef>
              <c:f>'5- Valoracion CUALITATIVA'!$R$483:$R$510</c:f>
              <c:numCache>
                <c:formatCode>0.00</c:formatCode>
                <c:ptCount val="28"/>
                <c:pt idx="0">
                  <c:v>-33.563939033617999</c:v>
                </c:pt>
                <c:pt idx="1">
                  <c:v>-2.4321694951897093</c:v>
                </c:pt>
                <c:pt idx="2">
                  <c:v>-73.208301805210255</c:v>
                </c:pt>
                <c:pt idx="3">
                  <c:v>-42.562966165819915</c:v>
                </c:pt>
                <c:pt idx="4">
                  <c:v>-29.964328180737219</c:v>
                </c:pt>
                <c:pt idx="5">
                  <c:v>-85.819492923171353</c:v>
                </c:pt>
                <c:pt idx="6">
                  <c:v>-128.60266196156647</c:v>
                </c:pt>
                <c:pt idx="7">
                  <c:v>-112.90706148594224</c:v>
                </c:pt>
                <c:pt idx="8">
                  <c:v>-54.111848413946547</c:v>
                </c:pt>
                <c:pt idx="9">
                  <c:v>-197.04433497536945</c:v>
                </c:pt>
                <c:pt idx="10">
                  <c:v>-112.36623067776456</c:v>
                </c:pt>
                <c:pt idx="11">
                  <c:v>-19.874299303550195</c:v>
                </c:pt>
                <c:pt idx="12">
                  <c:v>-42.806183115338882</c:v>
                </c:pt>
                <c:pt idx="13">
                  <c:v>-57.447949453265245</c:v>
                </c:pt>
                <c:pt idx="14">
                  <c:v>-37.77637888290473</c:v>
                </c:pt>
                <c:pt idx="15">
                  <c:v>-83.038399664265242</c:v>
                </c:pt>
                <c:pt idx="16">
                  <c:v>-25.068196125061206</c:v>
                </c:pt>
                <c:pt idx="17">
                  <c:v>-159.61390501503814</c:v>
                </c:pt>
                <c:pt idx="18">
                  <c:v>-27.418339511785696</c:v>
                </c:pt>
                <c:pt idx="19">
                  <c:v>-9.700231553914513</c:v>
                </c:pt>
                <c:pt idx="20">
                  <c:v>-21.027598723324363</c:v>
                </c:pt>
                <c:pt idx="21">
                  <c:v>-1.5019713373803114</c:v>
                </c:pt>
                <c:pt idx="22">
                  <c:v>10.72486069338556</c:v>
                </c:pt>
                <c:pt idx="23">
                  <c:v>10.258562402368796</c:v>
                </c:pt>
                <c:pt idx="24">
                  <c:v>61.551374414212788</c:v>
                </c:pt>
                <c:pt idx="25">
                  <c:v>3.7370477322914888</c:v>
                </c:pt>
                <c:pt idx="26">
                  <c:v>10.531679972821468</c:v>
                </c:pt>
                <c:pt idx="27">
                  <c:v>-3.3973161202649904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E-4ACE-90CA-C042E3466A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7"/>
        <c:axId val="534442112"/>
        <c:axId val="534446704"/>
      </c:barChart>
      <c:catAx>
        <c:axId val="53444211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factores</a:t>
                </a:r>
                <a:r>
                  <a:rPr lang="es-ES" baseline="0"/>
                  <a:t> ambientales</a:t>
                </a:r>
              </a:p>
            </c:rich>
          </c:tx>
          <c:layout>
            <c:manualLayout>
              <c:xMode val="edge"/>
              <c:yMode val="edge"/>
              <c:x val="1.7328660897716432E-2"/>
              <c:y val="0.43223297438240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95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46704"/>
        <c:crosses val="autoZero"/>
        <c:auto val="1"/>
        <c:lblAlgn val="ctr"/>
        <c:lblOffset val="100"/>
        <c:noMultiLvlLbl val="0"/>
      </c:catAx>
      <c:valAx>
        <c:axId val="534446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Importancia ponderada</a:t>
                </a:r>
              </a:p>
            </c:rich>
          </c:tx>
          <c:layout>
            <c:manualLayout>
              <c:xMode val="edge"/>
              <c:yMode val="edge"/>
              <c:x val="0.53751985552617076"/>
              <c:y val="0.9430346546764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crossAx val="53444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 i="0"/>
              <a:t>IMPORTANCIA TOTAL POR FASE </a:t>
            </a:r>
            <a:r>
              <a:rPr lang="es-ES" sz="2400" b="0" i="0"/>
              <a:t>Sin</a:t>
            </a:r>
            <a:r>
              <a:rPr lang="es-ES" sz="2400" b="0" i="0" baseline="0"/>
              <a:t> medidas correctoras</a:t>
            </a:r>
            <a:endParaRPr lang="es-ES" sz="2400" b="0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6308654938142813"/>
          <c:y val="0.14115900810906098"/>
          <c:w val="0.50852644384426271"/>
          <c:h val="0.820035021741685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A7-4EDF-BC70-E6AFA27B73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A7-4EDF-BC70-E6AFA27B73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A7-4EDF-BC70-E6AFA27B73A2}"/>
              </c:ext>
            </c:extLst>
          </c:dPt>
          <c:dLbls>
            <c:dLbl>
              <c:idx val="2"/>
              <c:layout>
                <c:manualLayout>
                  <c:x val="-2.2477393115574723E-16"/>
                  <c:y val="5.9703842989775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7-4EDF-BC70-E6AFA27B7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CUALITATIVA'!$V$581:$V$583</c:f>
              <c:strCache>
                <c:ptCount val="3"/>
                <c:pt idx="0">
                  <c:v>FASE DE CONSTRUCCION</c:v>
                </c:pt>
                <c:pt idx="1">
                  <c:v>FASE DE OPERACIÓN Y MANTENIMIENTO</c:v>
                </c:pt>
                <c:pt idx="2">
                  <c:v>FASE DE DESMANTELAMIENTO</c:v>
                </c:pt>
              </c:strCache>
            </c:strRef>
          </c:cat>
          <c:val>
            <c:numRef>
              <c:f>('5- Valoracion CUALITATIVA'!$R$511,'5- Valoracion CUALITATIVA'!$I$544,'5- Valoracion CUALITATIVA'!$I$577)</c:f>
              <c:numCache>
                <c:formatCode>0.00</c:formatCode>
                <c:ptCount val="3"/>
                <c:pt idx="0">
                  <c:v>-1264.450578709349</c:v>
                </c:pt>
                <c:pt idx="1">
                  <c:v>-437.55288133645013</c:v>
                </c:pt>
                <c:pt idx="2">
                  <c:v>99.756309705913836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7-4EDF-BC70-E6AFA27B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3641632"/>
        <c:axId val="563639336"/>
      </c:barChart>
      <c:catAx>
        <c:axId val="563641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39336"/>
        <c:crosses val="autoZero"/>
        <c:auto val="1"/>
        <c:lblAlgn val="ctr"/>
        <c:lblOffset val="800"/>
        <c:noMultiLvlLbl val="0"/>
      </c:catAx>
      <c:valAx>
        <c:axId val="563639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crossAx val="5636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 i="0"/>
              <a:t>IMPORTANCIA TOTAL POR FASE </a:t>
            </a:r>
            <a:r>
              <a:rPr lang="es-ES" sz="2400" b="0" i="0"/>
              <a:t>Con</a:t>
            </a:r>
            <a:r>
              <a:rPr lang="es-ES" sz="2400" b="0" i="0" baseline="0"/>
              <a:t> medidas correctoras</a:t>
            </a:r>
            <a:endParaRPr lang="es-ES" sz="2400" b="0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7079424961989641"/>
          <c:y val="0.14712915736279236"/>
          <c:w val="0.50852644384426271"/>
          <c:h val="0.820035021741685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3-42E9-8CE4-ACCB9108F2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3-42E9-8CE4-ACCB9108F2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3-42E9-8CE4-ACCB9108F2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'5- Valoracion CUALITATIVA'!$V$581:$V$583</c:f>
              <c:strCache>
                <c:ptCount val="3"/>
                <c:pt idx="0">
                  <c:v>FASE DE CONSTRUCCION</c:v>
                </c:pt>
                <c:pt idx="1">
                  <c:v>FASE DE OPERACIÓN Y MANTENIMIENTO</c:v>
                </c:pt>
                <c:pt idx="2">
                  <c:v>FASE DE DESMANTELAMIENTO</c:v>
                </c:pt>
              </c:strCache>
            </c:strRef>
          </c:cat>
          <c:val>
            <c:numRef>
              <c:f>('5- Valoracion CUALITATIVA'!$AP$511,'5- Valoracion CUALITATIVA'!$U$544,'5- Valoracion CUALITATIVA'!$U$577)</c:f>
              <c:numCache>
                <c:formatCode>0.00</c:formatCode>
                <c:ptCount val="3"/>
                <c:pt idx="0">
                  <c:v>-1134.8296208431243</c:v>
                </c:pt>
                <c:pt idx="1">
                  <c:v>-392.25710748720132</c:v>
                </c:pt>
                <c:pt idx="2">
                  <c:v>123.25774357315875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43-42E9-8CE4-ACCB9108F2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3641632"/>
        <c:axId val="563639336"/>
      </c:barChart>
      <c:catAx>
        <c:axId val="563641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39336"/>
        <c:crosses val="autoZero"/>
        <c:auto val="1"/>
        <c:lblAlgn val="ctr"/>
        <c:lblOffset val="1000"/>
        <c:noMultiLvlLbl val="0"/>
      </c:catAx>
      <c:valAx>
        <c:axId val="563639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crossAx val="5636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CLASIFICACION </a:t>
            </a:r>
            <a:r>
              <a:rPr lang="es-ES" sz="1050" b="1"/>
              <a:t>DE</a:t>
            </a:r>
            <a:r>
              <a:rPr lang="es-ES" b="1"/>
              <a:t> IMPACTOS Sin Med.</a:t>
            </a:r>
            <a:r>
              <a:rPr lang="es-ES" b="1" baseline="0"/>
              <a:t> Corr.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037-4677-89E9-95801541EA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037-4677-89E9-95801541EA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276F-412A-A9A1-BD12F9C969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037-4677-89E9-95801541EA49}"/>
              </c:ext>
            </c:extLst>
          </c:dPt>
          <c:dLbls>
            <c:dLbl>
              <c:idx val="2"/>
              <c:layout>
                <c:manualLayout>
                  <c:x val="-4.5522008239758917E-2"/>
                  <c:y val="-5.9882658718223812E-3"/>
                </c:manualLayout>
              </c:layout>
              <c:tx>
                <c:rich>
                  <a:bodyPr/>
                  <a:lstStyle/>
                  <a:p>
                    <a:fld id="{4437A3BE-1D08-4B82-9850-13FE536A075B}" type="PERCENTAGE">
                      <a:rPr lang="en-US"/>
                      <a:pPr/>
                      <a:t>[PORCENTAJE]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76F-412A-A9A1-BD12F9C969E3}"/>
                </c:ext>
              </c:extLst>
            </c:dLbl>
            <c:dLbl>
              <c:idx val="3"/>
              <c:layout>
                <c:manualLayout>
                  <c:x val="9.1608478565650783E-2"/>
                  <c:y val="-1.7383029057005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37-4677-89E9-95801541EA4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'5- Valoracion CUALITATIVA'!$AG$2:$AJ$2</c:f>
              <c:strCache>
                <c:ptCount val="4"/>
                <c:pt idx="0">
                  <c:v>COMPATIBLE</c:v>
                </c:pt>
                <c:pt idx="1">
                  <c:v>MODERADO</c:v>
                </c:pt>
                <c:pt idx="2">
                  <c:v>SEVERO</c:v>
                </c:pt>
                <c:pt idx="3">
                  <c:v>CRITICO</c:v>
                </c:pt>
              </c:strCache>
            </c:strRef>
          </c:cat>
          <c:val>
            <c:numRef>
              <c:f>'5- Valoracion CUALITATIVA'!$AG$3:$AJ$3</c:f>
              <c:numCache>
                <c:formatCode>General</c:formatCode>
                <c:ptCount val="4"/>
                <c:pt idx="0">
                  <c:v>132</c:v>
                </c:pt>
                <c:pt idx="1">
                  <c:v>140</c:v>
                </c:pt>
                <c:pt idx="2">
                  <c:v>17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F-412A-A9A1-BD12F9C96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27215</xdr:colOff>
      <xdr:row>487</xdr:row>
      <xdr:rowOff>103187</xdr:rowOff>
    </xdr:from>
    <xdr:to>
      <xdr:col>66</xdr:col>
      <xdr:colOff>81643</xdr:colOff>
      <xdr:row>509</xdr:row>
      <xdr:rowOff>263071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BCD6E95-4E50-4A82-8EC3-8DB6030AE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516</xdr:row>
      <xdr:rowOff>0</xdr:rowOff>
    </xdr:from>
    <xdr:to>
      <xdr:col>33</xdr:col>
      <xdr:colOff>176893</xdr:colOff>
      <xdr:row>535</xdr:row>
      <xdr:rowOff>225879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04E9D81-308B-4AC3-AA12-53B99727B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381000</xdr:colOff>
      <xdr:row>516</xdr:row>
      <xdr:rowOff>76200</xdr:rowOff>
    </xdr:from>
    <xdr:to>
      <xdr:col>44</xdr:col>
      <xdr:colOff>253093</xdr:colOff>
      <xdr:row>536</xdr:row>
      <xdr:rowOff>35379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3E48A6D-30B2-4DD1-9B0A-9312301C3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548</xdr:row>
      <xdr:rowOff>296882</xdr:rowOff>
    </xdr:from>
    <xdr:to>
      <xdr:col>34</xdr:col>
      <xdr:colOff>176893</xdr:colOff>
      <xdr:row>567</xdr:row>
      <xdr:rowOff>123700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F4CA407-F7F3-4338-BF0F-30CF9420A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0</xdr:colOff>
      <xdr:row>549</xdr:row>
      <xdr:rowOff>0</xdr:rowOff>
    </xdr:from>
    <xdr:to>
      <xdr:col>45</xdr:col>
      <xdr:colOff>634093</xdr:colOff>
      <xdr:row>567</xdr:row>
      <xdr:rowOff>247402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10C1F55-4EE9-4EF2-A538-F6AB2E0B5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119062</xdr:colOff>
      <xdr:row>487</xdr:row>
      <xdr:rowOff>79375</xdr:rowOff>
    </xdr:from>
    <xdr:to>
      <xdr:col>54</xdr:col>
      <xdr:colOff>173490</xdr:colOff>
      <xdr:row>509</xdr:row>
      <xdr:rowOff>239259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696740B-6799-4142-BB15-395AEF61D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31750</xdr:colOff>
      <xdr:row>566</xdr:row>
      <xdr:rowOff>269875</xdr:rowOff>
    </xdr:from>
    <xdr:to>
      <xdr:col>37</xdr:col>
      <xdr:colOff>238125</xdr:colOff>
      <xdr:row>583</xdr:row>
      <xdr:rowOff>15875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2DD44A9-AC64-4813-A26E-D048FBC53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79375</xdr:colOff>
      <xdr:row>585</xdr:row>
      <xdr:rowOff>0</xdr:rowOff>
    </xdr:from>
    <xdr:to>
      <xdr:col>39</xdr:col>
      <xdr:colOff>111125</xdr:colOff>
      <xdr:row>608</xdr:row>
      <xdr:rowOff>63500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E57757C-C3A2-4EAC-B296-52D5E31AC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625078</xdr:colOff>
      <xdr:row>3</xdr:row>
      <xdr:rowOff>142875</xdr:rowOff>
    </xdr:from>
    <xdr:to>
      <xdr:col>37</xdr:col>
      <xdr:colOff>214313</xdr:colOff>
      <xdr:row>6</xdr:row>
      <xdr:rowOff>20240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5552043-8FD7-4FAA-B9FE-FBC4A45A5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607219</xdr:colOff>
      <xdr:row>3</xdr:row>
      <xdr:rowOff>83344</xdr:rowOff>
    </xdr:from>
    <xdr:to>
      <xdr:col>43</xdr:col>
      <xdr:colOff>750093</xdr:colOff>
      <xdr:row>5</xdr:row>
      <xdr:rowOff>270271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CA894BED-D5DC-4769-8DDF-E9626C0E2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589</xdr:row>
      <xdr:rowOff>0</xdr:rowOff>
    </xdr:from>
    <xdr:to>
      <xdr:col>24</xdr:col>
      <xdr:colOff>462643</xdr:colOff>
      <xdr:row>618</xdr:row>
      <xdr:rowOff>93518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6E98F7A-2016-4004-B9EA-A3088D6C7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621</xdr:row>
      <xdr:rowOff>0</xdr:rowOff>
    </xdr:from>
    <xdr:to>
      <xdr:col>24</xdr:col>
      <xdr:colOff>462643</xdr:colOff>
      <xdr:row>650</xdr:row>
      <xdr:rowOff>93518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A7EF24B-798C-4B11-A2A9-6303EFBAE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441</xdr:row>
      <xdr:rowOff>0</xdr:rowOff>
    </xdr:from>
    <xdr:to>
      <xdr:col>53</xdr:col>
      <xdr:colOff>538843</xdr:colOff>
      <xdr:row>475</xdr:row>
      <xdr:rowOff>122464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894C2F-3834-451A-93F7-2476DEC94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54429</xdr:colOff>
      <xdr:row>60</xdr:row>
      <xdr:rowOff>40821</xdr:rowOff>
    </xdr:from>
    <xdr:to>
      <xdr:col>11</xdr:col>
      <xdr:colOff>625929</xdr:colOff>
      <xdr:row>67</xdr:row>
      <xdr:rowOff>108857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4D67D8E-60EC-4933-98A3-8D4CE8E5E467}"/>
            </a:ext>
          </a:extLst>
        </xdr:cNvPr>
        <xdr:cNvSpPr txBox="1"/>
      </xdr:nvSpPr>
      <xdr:spPr>
        <a:xfrm>
          <a:off x="11117036" y="14137821"/>
          <a:ext cx="3891643" cy="1496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CRITERIO CLASIFICACIÓN DE IMPACTOS:</a:t>
          </a:r>
        </a:p>
        <a:p>
          <a:pPr algn="ctr"/>
          <a:r>
            <a:rPr lang="es-ES" sz="1600" b="1"/>
            <a:t>- Compatible:</a:t>
          </a:r>
          <a:r>
            <a:rPr lang="es-ES" sz="1600" b="1" baseline="0"/>
            <a:t> Vp &gt; 0</a:t>
          </a:r>
        </a:p>
        <a:p>
          <a:pPr algn="ctr"/>
          <a:r>
            <a:rPr lang="es-ES" sz="1600" b="1" baseline="0"/>
            <a:t>- Moderado: 0 &gt; Vp &gt; -8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baseline="0"/>
            <a:t>- Severo: </a:t>
          </a:r>
          <a:r>
            <a:rPr lang="es-E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-8 &gt; Vp &gt; -16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Critico: -16 &gt; Vp &gt; -24</a:t>
          </a:r>
          <a:endParaRPr lang="es-ES" sz="36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400">
            <a:effectLst/>
          </a:endParaRPr>
        </a:p>
        <a:p>
          <a:endParaRPr lang="es-ES" sz="1600" b="1"/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14</xdr:col>
      <xdr:colOff>42352</xdr:colOff>
      <xdr:row>82</xdr:row>
      <xdr:rowOff>145797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40E9D2-92AD-422F-B87D-D3CCA9902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85</xdr:row>
      <xdr:rowOff>0</xdr:rowOff>
    </xdr:from>
    <xdr:to>
      <xdr:col>14</xdr:col>
      <xdr:colOff>42352</xdr:colOff>
      <xdr:row>96</xdr:row>
      <xdr:rowOff>91369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B219800-A5DA-4FB4-B5D1-277BF9E2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CCE5-146E-4EBB-BAC1-9074E8820CF0}">
  <sheetPr codeName="Hoja1"/>
  <dimension ref="B2:J19"/>
  <sheetViews>
    <sheetView topLeftCell="B1" workbookViewId="0">
      <selection activeCell="J9" sqref="J9"/>
    </sheetView>
  </sheetViews>
  <sheetFormatPr baseColWidth="10" defaultRowHeight="15"/>
  <cols>
    <col min="1" max="1" width="12.85546875" customWidth="1"/>
    <col min="2" max="2" width="4.42578125" customWidth="1"/>
    <col min="3" max="3" width="32.7109375" customWidth="1"/>
  </cols>
  <sheetData>
    <row r="2" spans="2:10">
      <c r="E2" s="394" t="s">
        <v>19</v>
      </c>
      <c r="F2" s="395"/>
      <c r="G2" s="395"/>
      <c r="H2" s="395"/>
      <c r="I2" s="395"/>
      <c r="J2" s="395"/>
    </row>
    <row r="3" spans="2:10">
      <c r="E3" s="395"/>
      <c r="F3" s="395"/>
      <c r="G3" s="395"/>
      <c r="H3" s="395"/>
      <c r="I3" s="395"/>
      <c r="J3" s="395"/>
    </row>
    <row r="5" spans="2:10" ht="15.75" customHeight="1">
      <c r="B5" s="32"/>
    </row>
    <row r="6" spans="2:10">
      <c r="B6" s="32"/>
      <c r="D6" s="391" t="s">
        <v>1</v>
      </c>
      <c r="E6" s="392"/>
      <c r="F6" s="392"/>
      <c r="G6" s="393"/>
      <c r="H6" s="15" t="s">
        <v>2</v>
      </c>
      <c r="I6" s="1" t="s">
        <v>18</v>
      </c>
    </row>
    <row r="7" spans="2:10" ht="15.75" customHeight="1">
      <c r="B7" s="32"/>
      <c r="D7" s="4">
        <v>1</v>
      </c>
      <c r="E7" t="s">
        <v>3</v>
      </c>
      <c r="G7" s="5"/>
      <c r="H7" s="16" t="s">
        <v>4</v>
      </c>
      <c r="I7" s="28">
        <f>D19</f>
        <v>310.34482758620692</v>
      </c>
    </row>
    <row r="8" spans="2:10">
      <c r="B8" s="32"/>
      <c r="D8" s="6">
        <v>2</v>
      </c>
      <c r="E8" t="s">
        <v>5</v>
      </c>
      <c r="G8" s="5"/>
      <c r="H8" s="16" t="s">
        <v>7</v>
      </c>
      <c r="I8" s="28">
        <f>E19</f>
        <v>206.89655172413794</v>
      </c>
    </row>
    <row r="9" spans="2:10">
      <c r="B9" s="32"/>
      <c r="D9" s="6">
        <v>3</v>
      </c>
      <c r="E9" t="s">
        <v>6</v>
      </c>
      <c r="G9" s="5"/>
      <c r="H9" s="17" t="s">
        <v>9</v>
      </c>
      <c r="I9" s="28">
        <f>F19</f>
        <v>241.37931034482759</v>
      </c>
    </row>
    <row r="10" spans="2:10">
      <c r="B10" s="32"/>
      <c r="D10" s="6">
        <v>4</v>
      </c>
      <c r="E10" t="s">
        <v>8</v>
      </c>
      <c r="G10" s="5"/>
      <c r="H10" s="16" t="s">
        <v>17</v>
      </c>
      <c r="I10" s="28">
        <f>G19</f>
        <v>172.41379310344828</v>
      </c>
    </row>
    <row r="11" spans="2:10">
      <c r="B11" s="32"/>
      <c r="D11" s="7">
        <v>5</v>
      </c>
      <c r="E11" s="8" t="s">
        <v>10</v>
      </c>
      <c r="F11" s="8"/>
      <c r="G11" s="9"/>
      <c r="H11" s="17" t="s">
        <v>11</v>
      </c>
      <c r="I11" s="28">
        <f>H19</f>
        <v>68.965517241379303</v>
      </c>
    </row>
    <row r="12" spans="2:10">
      <c r="B12" s="32"/>
    </row>
    <row r="13" spans="2:10">
      <c r="B13" s="32"/>
      <c r="C13" s="32"/>
      <c r="D13" s="32"/>
      <c r="E13" s="32"/>
      <c r="F13" s="32"/>
      <c r="G13" s="32"/>
      <c r="H13" s="32"/>
      <c r="I13" s="32"/>
    </row>
    <row r="16" spans="2:10">
      <c r="C16" s="2" t="s">
        <v>12</v>
      </c>
      <c r="D16" s="2">
        <v>1</v>
      </c>
      <c r="E16" s="2">
        <v>2</v>
      </c>
      <c r="F16" s="2">
        <v>3</v>
      </c>
      <c r="G16" s="10">
        <v>4</v>
      </c>
      <c r="H16" s="2">
        <v>5</v>
      </c>
      <c r="I16" s="2" t="s">
        <v>13</v>
      </c>
    </row>
    <row r="17" spans="3:9">
      <c r="C17" s="11" t="s">
        <v>16</v>
      </c>
      <c r="D17" s="12">
        <v>9</v>
      </c>
      <c r="E17" s="12">
        <v>6</v>
      </c>
      <c r="F17" s="12">
        <v>7</v>
      </c>
      <c r="G17" s="12">
        <v>5</v>
      </c>
      <c r="H17" s="12">
        <v>2</v>
      </c>
      <c r="I17" s="12">
        <f>SUM(D17:H17)</f>
        <v>29</v>
      </c>
    </row>
    <row r="18" spans="3:9" ht="15.75" thickBot="1">
      <c r="C18" s="13" t="s">
        <v>14</v>
      </c>
      <c r="D18" s="3">
        <f>D17/I17</f>
        <v>0.31034482758620691</v>
      </c>
      <c r="E18" s="3">
        <f>E17/I17</f>
        <v>0.20689655172413793</v>
      </c>
      <c r="F18" s="3">
        <f>F17/I17</f>
        <v>0.2413793103448276</v>
      </c>
      <c r="G18" s="3">
        <f>G17/I17</f>
        <v>0.17241379310344829</v>
      </c>
      <c r="H18" s="3">
        <f>H17/I17</f>
        <v>6.8965517241379309E-2</v>
      </c>
      <c r="I18" s="3">
        <f>SUM(D18:H18)</f>
        <v>1</v>
      </c>
    </row>
    <row r="19" spans="3:9" ht="15.75" thickBot="1">
      <c r="C19" s="14" t="s">
        <v>15</v>
      </c>
      <c r="D19" s="30">
        <f>$I$19*D18/$I$18</f>
        <v>310.34482758620692</v>
      </c>
      <c r="E19" s="30">
        <f t="shared" ref="E19:H19" si="0">$I$19*E18/$I$18</f>
        <v>206.89655172413794</v>
      </c>
      <c r="F19" s="30">
        <f t="shared" si="0"/>
        <v>241.37931034482759</v>
      </c>
      <c r="G19" s="30">
        <f t="shared" si="0"/>
        <v>172.41379310344828</v>
      </c>
      <c r="H19" s="30">
        <f t="shared" si="0"/>
        <v>68.965517241379303</v>
      </c>
      <c r="I19" s="31">
        <v>1000</v>
      </c>
    </row>
  </sheetData>
  <mergeCells count="2">
    <mergeCell ref="D6:G6"/>
    <mergeCell ref="E2:J3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D9FF-3B97-4E21-8759-4BCF19A2A18A}">
  <sheetPr codeName="Hoja2"/>
  <dimension ref="C2:N21"/>
  <sheetViews>
    <sheetView topLeftCell="A19" workbookViewId="0">
      <selection activeCell="G5" sqref="G5"/>
    </sheetView>
  </sheetViews>
  <sheetFormatPr baseColWidth="10" defaultRowHeight="15"/>
  <cols>
    <col min="2" max="2" width="7.140625" customWidth="1"/>
    <col min="3" max="4" width="17.85546875" customWidth="1"/>
    <col min="5" max="5" width="19.28515625" customWidth="1"/>
    <col min="6" max="6" width="17.7109375" customWidth="1"/>
    <col min="7" max="7" width="17.85546875" customWidth="1"/>
    <col min="8" max="8" width="14.42578125" customWidth="1"/>
    <col min="9" max="10" width="22.140625" customWidth="1"/>
    <col min="11" max="11" width="14.85546875" customWidth="1"/>
    <col min="14" max="14" width="31.28515625" customWidth="1"/>
  </cols>
  <sheetData>
    <row r="2" spans="3:14" ht="15" customHeight="1">
      <c r="C2" s="394" t="s">
        <v>20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3:14"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6" spans="3:14" ht="15.75" thickBot="1"/>
    <row r="7" spans="3:14" ht="15.75" thickBot="1">
      <c r="C7" s="794" t="s">
        <v>22</v>
      </c>
      <c r="D7" s="797" t="s">
        <v>23</v>
      </c>
      <c r="E7" s="808"/>
      <c r="F7" s="798"/>
      <c r="G7" s="799" t="s">
        <v>24</v>
      </c>
      <c r="H7" s="398" t="s">
        <v>25</v>
      </c>
      <c r="I7" s="399"/>
      <c r="J7" s="399"/>
      <c r="K7" s="399"/>
      <c r="L7" s="797" t="s">
        <v>26</v>
      </c>
      <c r="M7" s="798"/>
      <c r="N7" s="799" t="s">
        <v>27</v>
      </c>
    </row>
    <row r="8" spans="3:14" ht="15.75" thickBot="1">
      <c r="C8" s="825" t="s">
        <v>28</v>
      </c>
      <c r="D8" s="826" t="s">
        <v>29</v>
      </c>
      <c r="E8" s="827"/>
      <c r="F8" s="821" t="s">
        <v>30</v>
      </c>
      <c r="G8" s="824" t="s">
        <v>31</v>
      </c>
      <c r="H8" s="818" t="s">
        <v>32</v>
      </c>
      <c r="I8" s="819"/>
      <c r="J8" s="820" t="s">
        <v>33</v>
      </c>
      <c r="K8" s="821" t="s">
        <v>39</v>
      </c>
      <c r="L8" s="822" t="s">
        <v>34</v>
      </c>
      <c r="M8" s="823" t="s">
        <v>35</v>
      </c>
      <c r="N8" s="824" t="s">
        <v>36</v>
      </c>
    </row>
    <row r="9" spans="3:14">
      <c r="C9" s="809" t="s">
        <v>37</v>
      </c>
      <c r="D9" s="810">
        <v>450</v>
      </c>
      <c r="E9" s="768"/>
      <c r="F9" s="811">
        <v>550</v>
      </c>
      <c r="G9" s="812">
        <v>1000</v>
      </c>
      <c r="H9" s="813"/>
      <c r="I9" s="814"/>
      <c r="J9" s="22"/>
      <c r="K9" s="815"/>
      <c r="L9" s="816">
        <v>600</v>
      </c>
      <c r="M9" s="815">
        <v>400</v>
      </c>
      <c r="N9" s="817">
        <v>1000</v>
      </c>
    </row>
    <row r="10" spans="3:14">
      <c r="C10" s="795" t="s">
        <v>38</v>
      </c>
      <c r="D10" s="800">
        <f>D9/1000</f>
        <v>0.45</v>
      </c>
      <c r="E10" s="397"/>
      <c r="F10" s="388">
        <f>F9/1000</f>
        <v>0.55000000000000004</v>
      </c>
      <c r="G10" s="795">
        <f t="shared" ref="G10:N10" si="0">G9/1000</f>
        <v>1</v>
      </c>
      <c r="H10" s="800"/>
      <c r="I10" s="397"/>
      <c r="J10" s="1"/>
      <c r="K10" s="783"/>
      <c r="L10" s="789">
        <f t="shared" si="0"/>
        <v>0.6</v>
      </c>
      <c r="M10" s="783">
        <f t="shared" si="0"/>
        <v>0.4</v>
      </c>
      <c r="N10" s="805">
        <f t="shared" si="0"/>
        <v>1</v>
      </c>
    </row>
    <row r="11" spans="3:14" ht="15.75" thickBot="1">
      <c r="C11" s="796" t="s">
        <v>18</v>
      </c>
      <c r="D11" s="801">
        <f>'1- Ponderacion subsistemas'!D19*D10</f>
        <v>139.65517241379311</v>
      </c>
      <c r="E11" s="802"/>
      <c r="F11" s="791">
        <f>'1- Ponderacion subsistemas'!D19*'2- Ponderacion medios'!F10</f>
        <v>170.68965517241381</v>
      </c>
      <c r="G11" s="803">
        <f>'1- Ponderacion subsistemas'!E19*'2- Ponderacion medios'!G10</f>
        <v>206.89655172413794</v>
      </c>
      <c r="H11" s="804"/>
      <c r="I11" s="792"/>
      <c r="J11" s="790"/>
      <c r="K11" s="793"/>
      <c r="L11" s="807">
        <f>'1- Ponderacion subsistemas'!G19*'2- Ponderacion medios'!L10</f>
        <v>103.44827586206897</v>
      </c>
      <c r="M11" s="793">
        <f>'1- Ponderacion subsistemas'!G19*'2- Ponderacion medios'!M10</f>
        <v>68.965517241379317</v>
      </c>
      <c r="N11" s="806">
        <f>'1- Ponderacion subsistemas'!H19*'2- Ponderacion medios'!N10</f>
        <v>68.965517241379303</v>
      </c>
    </row>
    <row r="16" spans="3:14" ht="15.75" thickBot="1"/>
    <row r="17" spans="3:10" ht="15.75" customHeight="1" thickBot="1">
      <c r="D17" s="765" t="s">
        <v>25</v>
      </c>
      <c r="E17" s="766"/>
      <c r="F17" s="766"/>
      <c r="G17" s="766"/>
      <c r="H17" s="767"/>
      <c r="I17" s="23"/>
      <c r="J17" s="23"/>
    </row>
    <row r="18" spans="3:10" ht="15.75" thickBot="1">
      <c r="D18" s="771" t="s">
        <v>32</v>
      </c>
      <c r="E18" s="772"/>
      <c r="F18" s="773" t="s">
        <v>33</v>
      </c>
      <c r="G18" s="774" t="s">
        <v>39</v>
      </c>
      <c r="H18" s="775" t="s">
        <v>41</v>
      </c>
      <c r="I18" s="24"/>
      <c r="J18" s="24"/>
    </row>
    <row r="19" spans="3:10">
      <c r="C19" s="776" t="s">
        <v>40</v>
      </c>
      <c r="D19" s="777">
        <v>8</v>
      </c>
      <c r="E19" s="778"/>
      <c r="F19" s="779">
        <v>6</v>
      </c>
      <c r="G19" s="780">
        <v>3</v>
      </c>
      <c r="H19" s="781">
        <f>SUM(D19:G19)</f>
        <v>17</v>
      </c>
      <c r="I19" s="21"/>
      <c r="J19" s="21"/>
    </row>
    <row r="20" spans="3:10">
      <c r="C20" s="782" t="s">
        <v>38</v>
      </c>
      <c r="D20" s="396">
        <f>D19/$H$19</f>
        <v>0.47058823529411764</v>
      </c>
      <c r="E20" s="397"/>
      <c r="F20" s="1">
        <f>F19/$H$19</f>
        <v>0.35294117647058826</v>
      </c>
      <c r="G20" s="1">
        <f>G19/$H$19</f>
        <v>0.17647058823529413</v>
      </c>
      <c r="H20" s="783" t="s">
        <v>0</v>
      </c>
      <c r="I20" s="21"/>
      <c r="J20" s="21"/>
    </row>
    <row r="21" spans="3:10" ht="15.75" thickBot="1">
      <c r="C21" s="784" t="s">
        <v>18</v>
      </c>
      <c r="D21" s="785">
        <f>D20*H21</f>
        <v>113.59026369168357</v>
      </c>
      <c r="E21" s="786"/>
      <c r="F21" s="787">
        <f>F20*$H$21</f>
        <v>85.192697768762685</v>
      </c>
      <c r="G21" s="787">
        <f>G20*$H$21</f>
        <v>42.596348884381342</v>
      </c>
      <c r="H21" s="788">
        <f>'1- Ponderacion subsistemas'!F19</f>
        <v>241.37931034482759</v>
      </c>
      <c r="I21" s="21"/>
      <c r="J21" s="21"/>
    </row>
  </sheetData>
  <mergeCells count="17">
    <mergeCell ref="D18:E18"/>
    <mergeCell ref="D19:E19"/>
    <mergeCell ref="H7:K7"/>
    <mergeCell ref="L7:M7"/>
    <mergeCell ref="H8:I8"/>
    <mergeCell ref="H9:I9"/>
    <mergeCell ref="D7:F7"/>
    <mergeCell ref="D8:E8"/>
    <mergeCell ref="D9:E9"/>
    <mergeCell ref="D10:E10"/>
    <mergeCell ref="D11:E11"/>
    <mergeCell ref="C2:M3"/>
    <mergeCell ref="D20:E20"/>
    <mergeCell ref="D21:E21"/>
    <mergeCell ref="D17:H17"/>
    <mergeCell ref="H10:I10"/>
    <mergeCell ref="H11:I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B2FC-0A74-4923-8C78-7B3D344D5AA9}">
  <sheetPr codeName="Hoja3"/>
  <dimension ref="B3:P69"/>
  <sheetViews>
    <sheetView topLeftCell="G1" workbookViewId="0">
      <selection activeCell="G60" sqref="G60"/>
    </sheetView>
  </sheetViews>
  <sheetFormatPr baseColWidth="10" defaultRowHeight="15"/>
  <cols>
    <col min="3" max="3" width="17.140625" customWidth="1"/>
    <col min="4" max="4" width="13.5703125" customWidth="1"/>
    <col min="5" max="5" width="12.85546875" customWidth="1"/>
    <col min="6" max="6" width="15.5703125" customWidth="1"/>
    <col min="7" max="7" width="19.5703125" customWidth="1"/>
    <col min="8" max="8" width="29" customWidth="1"/>
    <col min="9" max="9" width="21.140625" customWidth="1"/>
    <col min="11" max="11" width="17.5703125" customWidth="1"/>
    <col min="12" max="12" width="18.7109375" customWidth="1"/>
    <col min="13" max="13" width="17.85546875" customWidth="1"/>
    <col min="14" max="14" width="13" bestFit="1" customWidth="1"/>
    <col min="15" max="15" width="14.42578125" customWidth="1"/>
  </cols>
  <sheetData>
    <row r="3" spans="2:16" ht="15" customHeight="1">
      <c r="B3" s="394" t="s">
        <v>21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2:16"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7" spans="2:16" ht="15.75" thickBot="1"/>
    <row r="8" spans="2:16" ht="27" customHeight="1" thickBot="1">
      <c r="D8" s="831" t="s">
        <v>42</v>
      </c>
      <c r="E8" s="832"/>
      <c r="F8" s="832"/>
      <c r="G8" s="832"/>
      <c r="H8" s="833"/>
      <c r="I8" s="23"/>
      <c r="K8" s="423"/>
      <c r="L8" s="423"/>
      <c r="M8" s="423"/>
      <c r="N8" s="423"/>
      <c r="O8" s="423"/>
      <c r="P8" s="423"/>
    </row>
    <row r="9" spans="2:16" ht="16.5" customHeight="1" thickBot="1">
      <c r="D9" s="834" t="s">
        <v>43</v>
      </c>
      <c r="E9" s="770" t="s">
        <v>44</v>
      </c>
      <c r="F9" s="835" t="s">
        <v>45</v>
      </c>
      <c r="G9" s="836" t="s">
        <v>46</v>
      </c>
      <c r="H9" s="837" t="s">
        <v>47</v>
      </c>
      <c r="I9" s="838" t="s">
        <v>13</v>
      </c>
      <c r="K9" s="390"/>
      <c r="L9" s="41"/>
      <c r="M9" s="41"/>
      <c r="N9" s="41"/>
      <c r="O9" s="41"/>
      <c r="P9" s="41"/>
    </row>
    <row r="10" spans="2:16">
      <c r="C10" s="840" t="s">
        <v>40</v>
      </c>
      <c r="D10" s="839">
        <v>6</v>
      </c>
      <c r="E10" s="22">
        <v>5</v>
      </c>
      <c r="F10" s="769">
        <v>7</v>
      </c>
      <c r="G10" s="769">
        <v>7</v>
      </c>
      <c r="H10" s="769">
        <v>8</v>
      </c>
      <c r="I10" s="769">
        <f>SUM(D10:H10)</f>
        <v>33</v>
      </c>
      <c r="K10" s="42"/>
      <c r="L10" s="43"/>
      <c r="M10" s="43"/>
      <c r="N10" s="43"/>
      <c r="O10" s="43"/>
      <c r="P10" s="43"/>
    </row>
    <row r="11" spans="2:16" ht="15.75" thickBot="1">
      <c r="C11" s="843" t="s">
        <v>38</v>
      </c>
      <c r="D11" s="844">
        <f>D10/I10</f>
        <v>0.18181818181818182</v>
      </c>
      <c r="E11" s="845">
        <f>E10/$I$10</f>
        <v>0.15151515151515152</v>
      </c>
      <c r="F11" s="845">
        <f>F10/$I$10</f>
        <v>0.21212121212121213</v>
      </c>
      <c r="G11" s="845">
        <f>G10/$I$10</f>
        <v>0.21212121212121213</v>
      </c>
      <c r="H11" s="845">
        <f t="shared" ref="H11" si="0">H10/$I$10</f>
        <v>0.24242424242424243</v>
      </c>
      <c r="I11" s="845" t="s">
        <v>0</v>
      </c>
      <c r="K11" s="42"/>
      <c r="L11" s="43"/>
      <c r="M11" s="43"/>
      <c r="N11" s="43"/>
      <c r="O11" s="43"/>
      <c r="P11" s="43"/>
    </row>
    <row r="12" spans="2:16" ht="15.75" thickBot="1">
      <c r="C12" s="846" t="s">
        <v>18</v>
      </c>
      <c r="D12" s="847">
        <f>I12*D11</f>
        <v>25.391849529780565</v>
      </c>
      <c r="E12" s="848">
        <f>$I$12*E11</f>
        <v>21.159874608150471</v>
      </c>
      <c r="F12" s="848">
        <f>$I$12*F11</f>
        <v>29.623824451410659</v>
      </c>
      <c r="G12" s="848">
        <f>$I$12*G11</f>
        <v>29.623824451410659</v>
      </c>
      <c r="H12" s="848">
        <f>$I$12*H11</f>
        <v>33.855799373040753</v>
      </c>
      <c r="I12" s="849">
        <f>'2- Ponderacion medios'!D11</f>
        <v>139.65517241379311</v>
      </c>
      <c r="K12" s="42"/>
      <c r="L12" s="43"/>
      <c r="M12" s="43"/>
      <c r="N12" s="43"/>
      <c r="O12" s="43"/>
      <c r="P12" s="43"/>
    </row>
    <row r="13" spans="2:16">
      <c r="K13" s="42"/>
      <c r="L13" s="43"/>
      <c r="M13" s="43"/>
      <c r="N13" s="43"/>
      <c r="O13" s="43"/>
      <c r="P13" s="43"/>
    </row>
    <row r="14" spans="2:16">
      <c r="K14" s="42"/>
      <c r="L14" s="43"/>
      <c r="M14" s="43"/>
      <c r="N14" s="43"/>
      <c r="O14" s="43"/>
      <c r="P14" s="43"/>
    </row>
    <row r="15" spans="2:16" ht="15.75" thickBot="1">
      <c r="K15" s="32"/>
      <c r="L15" s="32"/>
      <c r="M15" s="32"/>
      <c r="N15" s="32"/>
      <c r="O15" s="32"/>
      <c r="P15" s="32"/>
    </row>
    <row r="16" spans="2:16" ht="15.75" customHeight="1" thickBot="1">
      <c r="D16" s="828" t="s">
        <v>48</v>
      </c>
      <c r="E16" s="829"/>
      <c r="F16" s="829"/>
      <c r="G16" s="829"/>
      <c r="H16" s="830"/>
      <c r="K16" s="423"/>
      <c r="L16" s="423"/>
      <c r="M16" s="423"/>
      <c r="N16" s="423"/>
      <c r="O16" s="423"/>
      <c r="P16" s="41"/>
    </row>
    <row r="17" spans="3:16" ht="30.75" thickBot="1">
      <c r="D17" s="834" t="s">
        <v>49</v>
      </c>
      <c r="E17" s="770" t="s">
        <v>50</v>
      </c>
      <c r="F17" s="850" t="s">
        <v>51</v>
      </c>
      <c r="G17" s="851" t="s">
        <v>52</v>
      </c>
      <c r="H17" s="852" t="s">
        <v>13</v>
      </c>
      <c r="K17" s="390"/>
      <c r="L17" s="42"/>
      <c r="M17" s="42"/>
      <c r="N17" s="42"/>
      <c r="O17" s="42"/>
      <c r="P17" s="42"/>
    </row>
    <row r="18" spans="3:16">
      <c r="C18" s="840" t="s">
        <v>40</v>
      </c>
      <c r="D18" s="839">
        <v>6</v>
      </c>
      <c r="E18" s="22">
        <v>8</v>
      </c>
      <c r="F18" s="769">
        <v>8</v>
      </c>
      <c r="G18" s="769">
        <v>9</v>
      </c>
      <c r="H18" s="769">
        <f>SUM(D18:G18)</f>
        <v>31</v>
      </c>
      <c r="K18" s="42"/>
      <c r="L18" s="43"/>
      <c r="M18" s="43"/>
      <c r="N18" s="43"/>
      <c r="O18" s="43"/>
      <c r="P18" s="43"/>
    </row>
    <row r="19" spans="3:16">
      <c r="C19" s="841" t="s">
        <v>38</v>
      </c>
      <c r="D19" s="389">
        <f>D18/$H$18</f>
        <v>0.19354838709677419</v>
      </c>
      <c r="E19" s="1">
        <f t="shared" ref="E19" si="1">E18/$H$18</f>
        <v>0.25806451612903225</v>
      </c>
      <c r="F19" s="1">
        <f>F18/$H$18</f>
        <v>0.25806451612903225</v>
      </c>
      <c r="G19" s="1">
        <f>G18/$H$18</f>
        <v>0.29032258064516131</v>
      </c>
      <c r="H19" s="1" t="s">
        <v>0</v>
      </c>
      <c r="K19" s="42"/>
      <c r="L19" s="43"/>
      <c r="M19" s="43"/>
      <c r="N19" s="43"/>
      <c r="O19" s="43"/>
      <c r="P19" s="43"/>
    </row>
    <row r="20" spans="3:16" ht="15.75" thickBot="1">
      <c r="C20" s="842" t="s">
        <v>18</v>
      </c>
      <c r="D20" s="853">
        <f>H20*D19</f>
        <v>33.036707452725253</v>
      </c>
      <c r="E20" s="854">
        <f>$H$20*E19</f>
        <v>44.048943270300335</v>
      </c>
      <c r="F20" s="854">
        <f>$H$20*F19</f>
        <v>44.048943270300335</v>
      </c>
      <c r="G20" s="854">
        <f>$H$20*G19</f>
        <v>49.555061179087886</v>
      </c>
      <c r="H20" s="855">
        <f>'2- Ponderacion medios'!F11</f>
        <v>170.68965517241381</v>
      </c>
      <c r="K20" s="42"/>
      <c r="L20" s="43"/>
      <c r="M20" s="43"/>
      <c r="N20" s="43"/>
      <c r="O20" s="43"/>
      <c r="P20" s="43"/>
    </row>
    <row r="21" spans="3:16">
      <c r="K21" s="42"/>
      <c r="L21" s="43"/>
      <c r="M21" s="43"/>
      <c r="N21" s="43"/>
      <c r="O21" s="43"/>
      <c r="P21" s="43"/>
    </row>
    <row r="23" spans="3:16" ht="15.75" thickBot="1"/>
    <row r="24" spans="3:16" ht="15.75" thickBot="1">
      <c r="D24" s="828" t="s">
        <v>53</v>
      </c>
      <c r="E24" s="829"/>
      <c r="F24" s="829"/>
      <c r="G24" s="829"/>
      <c r="H24" s="830"/>
    </row>
    <row r="25" spans="3:16" ht="30.75" thickBot="1">
      <c r="D25" s="834" t="s">
        <v>54</v>
      </c>
      <c r="E25" s="770" t="s">
        <v>55</v>
      </c>
      <c r="F25" s="850" t="s">
        <v>56</v>
      </c>
      <c r="G25" s="851" t="s">
        <v>57</v>
      </c>
      <c r="H25" s="859" t="s">
        <v>13</v>
      </c>
    </row>
    <row r="26" spans="3:16">
      <c r="C26" s="840" t="s">
        <v>40</v>
      </c>
      <c r="D26" s="839">
        <v>8</v>
      </c>
      <c r="E26" s="22">
        <v>7</v>
      </c>
      <c r="F26" s="769">
        <v>6</v>
      </c>
      <c r="G26" s="769">
        <v>7</v>
      </c>
      <c r="H26" s="769">
        <f>SUM(D26:G26)</f>
        <v>28</v>
      </c>
    </row>
    <row r="27" spans="3:16">
      <c r="C27" s="841" t="s">
        <v>38</v>
      </c>
      <c r="D27" s="389">
        <f>D26/$H$26</f>
        <v>0.2857142857142857</v>
      </c>
      <c r="E27" s="1">
        <f>E26/$H$26</f>
        <v>0.25</v>
      </c>
      <c r="F27" s="1">
        <f t="shared" ref="F27" si="2">F26/$H$26</f>
        <v>0.21428571428571427</v>
      </c>
      <c r="G27" s="1">
        <f>G26/$H$26</f>
        <v>0.25</v>
      </c>
      <c r="H27" s="1" t="s">
        <v>0</v>
      </c>
    </row>
    <row r="28" spans="3:16" ht="15.75" thickBot="1">
      <c r="C28" s="842" t="s">
        <v>18</v>
      </c>
      <c r="D28" s="853">
        <f>$H$28*D27</f>
        <v>59.113300492610833</v>
      </c>
      <c r="E28" s="854">
        <f t="shared" ref="E28" si="3">$H$28*E27</f>
        <v>51.724137931034484</v>
      </c>
      <c r="F28" s="854">
        <f>$H$28*F27</f>
        <v>44.334975369458128</v>
      </c>
      <c r="G28" s="854">
        <f>$H$28*G27</f>
        <v>51.724137931034484</v>
      </c>
      <c r="H28" s="855">
        <f>'2- Ponderacion medios'!G11</f>
        <v>206.89655172413794</v>
      </c>
    </row>
    <row r="30" spans="3:16" ht="15.75" thickBot="1"/>
    <row r="31" spans="3:16" ht="15" customHeight="1" thickBot="1">
      <c r="D31" s="765" t="s">
        <v>58</v>
      </c>
      <c r="E31" s="766"/>
      <c r="F31" s="766"/>
      <c r="G31" s="766"/>
      <c r="H31" s="767"/>
    </row>
    <row r="32" spans="3:16" ht="45.75" thickBot="1">
      <c r="D32" s="856" t="s">
        <v>66</v>
      </c>
      <c r="E32" s="770" t="s">
        <v>59</v>
      </c>
      <c r="F32" s="770" t="s">
        <v>60</v>
      </c>
      <c r="G32" s="851" t="s">
        <v>61</v>
      </c>
      <c r="H32" s="859" t="s">
        <v>13</v>
      </c>
    </row>
    <row r="33" spans="3:16" ht="32.25" thickBot="1">
      <c r="C33" s="840" t="s">
        <v>40</v>
      </c>
      <c r="D33" s="857">
        <v>8</v>
      </c>
      <c r="E33" s="22">
        <v>7</v>
      </c>
      <c r="F33" s="22">
        <v>9</v>
      </c>
      <c r="G33" s="7">
        <v>6</v>
      </c>
      <c r="H33" s="769">
        <f>SUM(D33:G33)</f>
        <v>30</v>
      </c>
      <c r="J33" s="420" t="s">
        <v>22</v>
      </c>
      <c r="K33" s="421"/>
      <c r="L33" s="44" t="s">
        <v>28</v>
      </c>
      <c r="M33" s="44" t="s">
        <v>75</v>
      </c>
      <c r="N33" s="44" t="s">
        <v>18</v>
      </c>
      <c r="O33" s="44" t="s">
        <v>76</v>
      </c>
    </row>
    <row r="34" spans="3:16" ht="16.5" thickBot="1">
      <c r="C34" s="841" t="s">
        <v>38</v>
      </c>
      <c r="D34" s="387">
        <f>D33/H33</f>
        <v>0.26666666666666666</v>
      </c>
      <c r="E34" s="1">
        <f>E33/$H$33</f>
        <v>0.23333333333333334</v>
      </c>
      <c r="F34" s="1">
        <f>F33/$H$33</f>
        <v>0.3</v>
      </c>
      <c r="G34" s="1">
        <f>G33/$H$33</f>
        <v>0.2</v>
      </c>
      <c r="H34" s="1" t="s">
        <v>0</v>
      </c>
      <c r="J34" s="400">
        <v>1</v>
      </c>
      <c r="K34" s="403" t="s">
        <v>3</v>
      </c>
      <c r="L34" s="403" t="s">
        <v>29</v>
      </c>
      <c r="M34" s="45" t="s">
        <v>43</v>
      </c>
      <c r="N34" s="46">
        <f>D12</f>
        <v>25.391849529780565</v>
      </c>
      <c r="O34" s="412">
        <f>'2- Ponderacion medios'!D11</f>
        <v>139.65517241379311</v>
      </c>
    </row>
    <row r="35" spans="3:16" ht="32.25" thickBot="1">
      <c r="C35" s="858" t="s">
        <v>18</v>
      </c>
      <c r="D35" s="860">
        <f>H35*D34</f>
        <v>30.290736984448952</v>
      </c>
      <c r="E35" s="861">
        <f>$H$35*E34</f>
        <v>26.504394861392836</v>
      </c>
      <c r="F35" s="861">
        <f>$H$35*F34</f>
        <v>34.077079107505071</v>
      </c>
      <c r="G35" s="861">
        <f>$H$35*G34</f>
        <v>22.718052738336716</v>
      </c>
      <c r="H35" s="862">
        <f>'2- Ponderacion medios'!D21</f>
        <v>113.59026369168357</v>
      </c>
      <c r="J35" s="402"/>
      <c r="K35" s="404"/>
      <c r="L35" s="404"/>
      <c r="M35" s="45" t="s">
        <v>77</v>
      </c>
      <c r="N35" s="46">
        <f>E12</f>
        <v>21.159874608150471</v>
      </c>
      <c r="O35" s="413"/>
    </row>
    <row r="36" spans="3:16" ht="16.5" thickBot="1">
      <c r="J36" s="402"/>
      <c r="K36" s="404"/>
      <c r="L36" s="404"/>
      <c r="M36" s="45" t="s">
        <v>78</v>
      </c>
      <c r="N36" s="46">
        <f>F12</f>
        <v>29.623824451410659</v>
      </c>
      <c r="O36" s="413"/>
    </row>
    <row r="37" spans="3:16" ht="32.25" thickBot="1">
      <c r="E37" s="47"/>
      <c r="J37" s="402"/>
      <c r="K37" s="404"/>
      <c r="L37" s="404"/>
      <c r="M37" s="45" t="s">
        <v>79</v>
      </c>
      <c r="N37" s="46">
        <f>G12</f>
        <v>29.623824451410659</v>
      </c>
      <c r="O37" s="413"/>
    </row>
    <row r="38" spans="3:16" ht="32.25" customHeight="1">
      <c r="C38" s="33"/>
      <c r="D38" s="422"/>
      <c r="E38" s="422"/>
      <c r="F38" s="422"/>
      <c r="G38" s="422"/>
      <c r="J38" s="402"/>
      <c r="K38" s="404"/>
      <c r="L38" s="404"/>
      <c r="M38" s="403" t="s">
        <v>80</v>
      </c>
      <c r="N38" s="400">
        <f>H12</f>
        <v>33.855799373040753</v>
      </c>
      <c r="O38" s="413"/>
    </row>
    <row r="39" spans="3:16" ht="15.75" thickBot="1">
      <c r="C39" s="33"/>
      <c r="D39" s="34"/>
      <c r="E39" s="34"/>
      <c r="F39" s="35"/>
      <c r="G39" s="36"/>
      <c r="J39" s="402"/>
      <c r="K39" s="404"/>
      <c r="L39" s="405"/>
      <c r="M39" s="405"/>
      <c r="N39" s="401"/>
      <c r="O39" s="414"/>
    </row>
    <row r="40" spans="3:16" ht="16.5" thickBot="1">
      <c r="C40" s="33"/>
      <c r="D40" s="34"/>
      <c r="E40" s="34"/>
      <c r="F40" s="37"/>
      <c r="G40" s="37"/>
      <c r="J40" s="402"/>
      <c r="K40" s="404"/>
      <c r="L40" s="403" t="s">
        <v>30</v>
      </c>
      <c r="M40" s="45" t="s">
        <v>81</v>
      </c>
      <c r="N40" s="48">
        <f>D20</f>
        <v>33.036707452725253</v>
      </c>
      <c r="O40" s="412">
        <f>'2- Ponderacion medios'!F11</f>
        <v>170.68965517241381</v>
      </c>
    </row>
    <row r="41" spans="3:16" ht="16.5" thickBot="1">
      <c r="C41" s="33"/>
      <c r="D41" s="37"/>
      <c r="E41" s="37"/>
      <c r="F41" s="37"/>
      <c r="G41" s="37"/>
      <c r="J41" s="402"/>
      <c r="K41" s="404"/>
      <c r="L41" s="404"/>
      <c r="M41" s="45" t="s">
        <v>50</v>
      </c>
      <c r="N41" s="48">
        <f>E20</f>
        <v>44.048943270300335</v>
      </c>
      <c r="O41" s="413"/>
    </row>
    <row r="42" spans="3:16" ht="32.25" thickBot="1">
      <c r="C42" s="38"/>
      <c r="D42" s="39"/>
      <c r="E42" s="39"/>
      <c r="F42" s="39"/>
      <c r="G42" s="40"/>
      <c r="J42" s="402"/>
      <c r="K42" s="404"/>
      <c r="L42" s="404"/>
      <c r="M42" s="45" t="s">
        <v>82</v>
      </c>
      <c r="N42" s="48">
        <f>F20</f>
        <v>44.048943270300335</v>
      </c>
      <c r="O42" s="413"/>
      <c r="P42" s="47"/>
    </row>
    <row r="43" spans="3:16" ht="32.25" thickBot="1">
      <c r="J43" s="401"/>
      <c r="K43" s="405"/>
      <c r="L43" s="405"/>
      <c r="M43" s="45" t="s">
        <v>83</v>
      </c>
      <c r="N43" s="48">
        <f>G20</f>
        <v>49.555061179087886</v>
      </c>
      <c r="O43" s="414"/>
    </row>
    <row r="44" spans="3:16" ht="16.5" thickBot="1">
      <c r="J44" s="400">
        <v>2</v>
      </c>
      <c r="K44" s="403" t="s">
        <v>5</v>
      </c>
      <c r="L44" s="403" t="s">
        <v>31</v>
      </c>
      <c r="M44" s="45" t="s">
        <v>84</v>
      </c>
      <c r="N44" s="48">
        <f>D28</f>
        <v>59.113300492610833</v>
      </c>
      <c r="O44" s="412">
        <f>'2- Ponderacion medios'!G11</f>
        <v>206.89655172413794</v>
      </c>
    </row>
    <row r="45" spans="3:16" ht="16.5" thickBot="1">
      <c r="D45" s="828" t="s">
        <v>62</v>
      </c>
      <c r="E45" s="829"/>
      <c r="F45" s="829"/>
      <c r="G45" s="830"/>
      <c r="J45" s="402"/>
      <c r="K45" s="404"/>
      <c r="L45" s="404"/>
      <c r="M45" s="45" t="s">
        <v>55</v>
      </c>
      <c r="N45" s="48">
        <f>E28</f>
        <v>51.724137931034484</v>
      </c>
      <c r="O45" s="413"/>
    </row>
    <row r="46" spans="3:16" ht="32.25" thickBot="1">
      <c r="D46" s="834" t="s">
        <v>63</v>
      </c>
      <c r="E46" s="770" t="s">
        <v>64</v>
      </c>
      <c r="F46" s="863" t="s">
        <v>65</v>
      </c>
      <c r="G46" s="859" t="s">
        <v>13</v>
      </c>
      <c r="J46" s="402"/>
      <c r="K46" s="404"/>
      <c r="L46" s="404"/>
      <c r="M46" s="45" t="s">
        <v>85</v>
      </c>
      <c r="N46" s="48">
        <f>F28</f>
        <v>44.334975369458128</v>
      </c>
      <c r="O46" s="413"/>
      <c r="P46" s="47"/>
    </row>
    <row r="47" spans="3:16" ht="32.25" thickBot="1">
      <c r="C47" s="840" t="s">
        <v>40</v>
      </c>
      <c r="D47" s="839">
        <v>5</v>
      </c>
      <c r="E47" s="22">
        <v>8</v>
      </c>
      <c r="F47" s="769">
        <v>6</v>
      </c>
      <c r="G47" s="769">
        <f>SUM(D47:F47)</f>
        <v>19</v>
      </c>
      <c r="J47" s="401"/>
      <c r="K47" s="405"/>
      <c r="L47" s="405"/>
      <c r="M47" s="45" t="s">
        <v>86</v>
      </c>
      <c r="N47" s="48">
        <f>G28</f>
        <v>51.724137931034484</v>
      </c>
      <c r="O47" s="414"/>
    </row>
    <row r="48" spans="3:16" ht="32.25" thickBot="1">
      <c r="C48" s="841" t="s">
        <v>38</v>
      </c>
      <c r="D48" s="389">
        <f>D47/$G$47</f>
        <v>0.26315789473684209</v>
      </c>
      <c r="E48" s="1">
        <f t="shared" ref="E48" si="4">E47/$G$47</f>
        <v>0.42105263157894735</v>
      </c>
      <c r="F48" s="1">
        <f>F47/$G$47</f>
        <v>0.31578947368421051</v>
      </c>
      <c r="G48" s="1" t="s">
        <v>0</v>
      </c>
      <c r="J48" s="400">
        <v>3</v>
      </c>
      <c r="K48" s="403" t="s">
        <v>6</v>
      </c>
      <c r="L48" s="403" t="s">
        <v>87</v>
      </c>
      <c r="M48" s="45" t="s">
        <v>88</v>
      </c>
      <c r="N48" s="48">
        <f>D35</f>
        <v>30.290736984448952</v>
      </c>
      <c r="O48" s="412">
        <f>'2- Ponderacion medios'!D21</f>
        <v>113.59026369168357</v>
      </c>
    </row>
    <row r="49" spans="3:16" ht="16.5" thickBot="1">
      <c r="C49" s="842" t="s">
        <v>18</v>
      </c>
      <c r="D49" s="853">
        <f>$G$49*D48</f>
        <v>27.22323049001815</v>
      </c>
      <c r="E49" s="854">
        <f t="shared" ref="E49" si="5">$G$49*E48</f>
        <v>43.557168784029038</v>
      </c>
      <c r="F49" s="854">
        <f>$G$49*F48</f>
        <v>32.667876588021777</v>
      </c>
      <c r="G49" s="864">
        <f>'2- Ponderacion medios'!L11</f>
        <v>103.44827586206897</v>
      </c>
      <c r="J49" s="402"/>
      <c r="K49" s="404"/>
      <c r="L49" s="404"/>
      <c r="M49" s="45" t="s">
        <v>89</v>
      </c>
      <c r="N49" s="48">
        <f>E35</f>
        <v>26.504394861392836</v>
      </c>
      <c r="O49" s="413"/>
    </row>
    <row r="50" spans="3:16" ht="32.25" thickBot="1">
      <c r="J50" s="402"/>
      <c r="K50" s="404"/>
      <c r="L50" s="404"/>
      <c r="M50" s="45" t="s">
        <v>90</v>
      </c>
      <c r="N50" s="48">
        <f>F35</f>
        <v>34.077079107505071</v>
      </c>
      <c r="O50" s="413"/>
      <c r="P50" s="47"/>
    </row>
    <row r="51" spans="3:16" ht="16.5" thickBot="1">
      <c r="J51" s="402"/>
      <c r="K51" s="404"/>
      <c r="L51" s="405"/>
      <c r="M51" s="45" t="s">
        <v>91</v>
      </c>
      <c r="N51" s="48">
        <f>G35</f>
        <v>22.718052738336716</v>
      </c>
      <c r="O51" s="414"/>
    </row>
    <row r="52" spans="3:16" ht="32.25" thickBot="1">
      <c r="D52" s="419" t="s">
        <v>67</v>
      </c>
      <c r="E52" s="419"/>
      <c r="F52" s="419"/>
      <c r="G52" s="419"/>
      <c r="J52" s="402"/>
      <c r="K52" s="404"/>
      <c r="L52" s="403" t="s">
        <v>92</v>
      </c>
      <c r="M52" s="45" t="s">
        <v>93</v>
      </c>
      <c r="N52" s="48">
        <f>'2- Ponderacion medios'!F21</f>
        <v>85.192697768762685</v>
      </c>
      <c r="O52" s="412">
        <f>'2- Ponderacion medios'!F21</f>
        <v>85.192697768762685</v>
      </c>
    </row>
    <row r="53" spans="3:16" ht="48" thickBot="1">
      <c r="D53" s="18" t="s">
        <v>68</v>
      </c>
      <c r="E53" s="18" t="s">
        <v>69</v>
      </c>
      <c r="F53" s="29" t="s">
        <v>70</v>
      </c>
      <c r="G53" s="26" t="s">
        <v>13</v>
      </c>
      <c r="J53" s="402"/>
      <c r="K53" s="404"/>
      <c r="L53" s="405"/>
      <c r="M53" s="45" t="s">
        <v>94</v>
      </c>
      <c r="N53" s="46" t="s">
        <v>0</v>
      </c>
      <c r="O53" s="414"/>
    </row>
    <row r="54" spans="3:16" ht="32.25" thickBot="1">
      <c r="C54" s="25" t="s">
        <v>40</v>
      </c>
      <c r="D54" s="19">
        <v>5</v>
      </c>
      <c r="E54" s="19">
        <v>4</v>
      </c>
      <c r="F54" s="1">
        <v>8</v>
      </c>
      <c r="G54" s="1">
        <f>SUM(D54:F54)</f>
        <v>17</v>
      </c>
      <c r="J54" s="402"/>
      <c r="K54" s="404"/>
      <c r="L54" s="403" t="s">
        <v>39</v>
      </c>
      <c r="M54" s="45" t="s">
        <v>95</v>
      </c>
      <c r="N54" s="48">
        <f>'2- Ponderacion medios'!G21</f>
        <v>42.596348884381342</v>
      </c>
      <c r="O54" s="412">
        <f>'2- Ponderacion medios'!G21</f>
        <v>42.596348884381342</v>
      </c>
    </row>
    <row r="55" spans="3:16" ht="32.25" thickBot="1">
      <c r="C55" s="25" t="s">
        <v>38</v>
      </c>
      <c r="D55" s="1">
        <f>D54/$G$54</f>
        <v>0.29411764705882354</v>
      </c>
      <c r="E55" s="1">
        <f t="shared" ref="E55" si="6">E54/$G$54</f>
        <v>0.23529411764705882</v>
      </c>
      <c r="F55" s="1">
        <f>F54/$G$54</f>
        <v>0.47058823529411764</v>
      </c>
      <c r="G55" s="1" t="s">
        <v>0</v>
      </c>
      <c r="J55" s="402"/>
      <c r="K55" s="404"/>
      <c r="L55" s="405"/>
      <c r="M55" s="45" t="s">
        <v>96</v>
      </c>
      <c r="N55" s="46" t="s">
        <v>0</v>
      </c>
      <c r="O55" s="414"/>
    </row>
    <row r="56" spans="3:16" ht="15.75" customHeight="1">
      <c r="C56" s="20" t="s">
        <v>18</v>
      </c>
      <c r="D56" s="27">
        <f>$G$56*D55</f>
        <v>20.28397565922921</v>
      </c>
      <c r="E56" s="27">
        <f t="shared" ref="E56" si="7">$G$56*E55</f>
        <v>16.227180527383368</v>
      </c>
      <c r="F56" s="27">
        <f>$G$56*F55</f>
        <v>32.454361054766736</v>
      </c>
      <c r="G56" s="28">
        <f>'2- Ponderacion medios'!M11</f>
        <v>68.965517241379317</v>
      </c>
      <c r="J56" s="402"/>
      <c r="K56" s="404"/>
      <c r="L56" s="406"/>
      <c r="M56" s="407"/>
      <c r="N56" s="407"/>
      <c r="O56" s="408"/>
    </row>
    <row r="57" spans="3:16" ht="15.75" thickBot="1">
      <c r="J57" s="401"/>
      <c r="K57" s="405"/>
      <c r="L57" s="409"/>
      <c r="M57" s="410"/>
      <c r="N57" s="410"/>
      <c r="O57" s="411"/>
    </row>
    <row r="58" spans="3:16" ht="32.25" thickBot="1">
      <c r="J58" s="400">
        <v>4</v>
      </c>
      <c r="K58" s="403" t="s">
        <v>8</v>
      </c>
      <c r="L58" s="403" t="s">
        <v>34</v>
      </c>
      <c r="M58" s="45" t="s">
        <v>97</v>
      </c>
      <c r="N58" s="48">
        <f>D49</f>
        <v>27.22323049001815</v>
      </c>
      <c r="O58" s="412">
        <f>'2- Ponderacion medios'!L11</f>
        <v>103.44827586206897</v>
      </c>
    </row>
    <row r="59" spans="3:16" ht="32.25" thickBot="1">
      <c r="D59" s="828" t="s">
        <v>71</v>
      </c>
      <c r="E59" s="829"/>
      <c r="F59" s="829"/>
      <c r="G59" s="830"/>
      <c r="J59" s="402"/>
      <c r="K59" s="404"/>
      <c r="L59" s="404"/>
      <c r="M59" s="45" t="s">
        <v>98</v>
      </c>
      <c r="N59" s="48">
        <f>E49</f>
        <v>43.557168784029038</v>
      </c>
      <c r="O59" s="413"/>
      <c r="P59" s="47"/>
    </row>
    <row r="60" spans="3:16" ht="32.25" thickBot="1">
      <c r="D60" s="834" t="s">
        <v>72</v>
      </c>
      <c r="E60" s="770" t="s">
        <v>73</v>
      </c>
      <c r="F60" s="863" t="s">
        <v>74</v>
      </c>
      <c r="G60" s="859" t="s">
        <v>13</v>
      </c>
      <c r="J60" s="402"/>
      <c r="K60" s="404"/>
      <c r="L60" s="405"/>
      <c r="M60" s="45" t="s">
        <v>99</v>
      </c>
      <c r="N60" s="48">
        <f>F49</f>
        <v>32.667876588021777</v>
      </c>
      <c r="O60" s="414"/>
    </row>
    <row r="61" spans="3:16" ht="16.5" thickBot="1">
      <c r="C61" s="840" t="s">
        <v>40</v>
      </c>
      <c r="D61" s="839">
        <v>3</v>
      </c>
      <c r="E61" s="22">
        <v>6</v>
      </c>
      <c r="F61" s="769">
        <v>5</v>
      </c>
      <c r="G61" s="769">
        <f>SUM(D61:F61)</f>
        <v>14</v>
      </c>
      <c r="J61" s="402"/>
      <c r="K61" s="404"/>
      <c r="L61" s="403" t="s">
        <v>35</v>
      </c>
      <c r="M61" s="45" t="s">
        <v>68</v>
      </c>
      <c r="N61" s="48">
        <f>D56</f>
        <v>20.28397565922921</v>
      </c>
      <c r="O61" s="412">
        <f>'2- Ponderacion medios'!M11</f>
        <v>68.965517241379317</v>
      </c>
    </row>
    <row r="62" spans="3:16" ht="32.25" thickBot="1">
      <c r="C62" s="841" t="s">
        <v>38</v>
      </c>
      <c r="D62" s="389">
        <f>D61/$G$61</f>
        <v>0.21428571428571427</v>
      </c>
      <c r="E62" s="1">
        <f t="shared" ref="E62" si="8">E61/$G$61</f>
        <v>0.42857142857142855</v>
      </c>
      <c r="F62" s="1">
        <f>F61/$G$61</f>
        <v>0.35714285714285715</v>
      </c>
      <c r="G62" s="1" t="s">
        <v>0</v>
      </c>
      <c r="J62" s="402"/>
      <c r="K62" s="404"/>
      <c r="L62" s="404"/>
      <c r="M62" s="45" t="s">
        <v>100</v>
      </c>
      <c r="N62" s="48">
        <f>E56</f>
        <v>16.227180527383368</v>
      </c>
      <c r="O62" s="413"/>
      <c r="P62" s="47"/>
    </row>
    <row r="63" spans="3:16" ht="32.25" thickBot="1">
      <c r="C63" s="842" t="s">
        <v>18</v>
      </c>
      <c r="D63" s="853">
        <f>$G$63*D62</f>
        <v>14.778325123152706</v>
      </c>
      <c r="E63" s="854">
        <f>$G$63*E62</f>
        <v>29.556650246305413</v>
      </c>
      <c r="F63" s="854">
        <f>$G$63*F62</f>
        <v>24.630541871921181</v>
      </c>
      <c r="G63" s="864">
        <f>'2- Ponderacion medios'!N11</f>
        <v>68.965517241379303</v>
      </c>
      <c r="J63" s="401"/>
      <c r="K63" s="405"/>
      <c r="L63" s="405"/>
      <c r="M63" s="45" t="s">
        <v>101</v>
      </c>
      <c r="N63" s="48">
        <f>F56</f>
        <v>32.454361054766736</v>
      </c>
      <c r="O63" s="414"/>
    </row>
    <row r="64" spans="3:16" ht="32.25" thickBot="1">
      <c r="J64" s="400">
        <v>5</v>
      </c>
      <c r="K64" s="403" t="s">
        <v>10</v>
      </c>
      <c r="L64" s="403" t="s">
        <v>36</v>
      </c>
      <c r="M64" s="45" t="s">
        <v>95</v>
      </c>
      <c r="N64" s="48">
        <f>D63</f>
        <v>14.778325123152706</v>
      </c>
      <c r="O64" s="412">
        <f>'2- Ponderacion medios'!N11</f>
        <v>68.965517241379303</v>
      </c>
    </row>
    <row r="65" spans="10:16" ht="32.25" thickBot="1">
      <c r="J65" s="402"/>
      <c r="K65" s="404"/>
      <c r="L65" s="404"/>
      <c r="M65" s="45" t="s">
        <v>96</v>
      </c>
      <c r="N65" s="48">
        <f>E63</f>
        <v>29.556650246305413</v>
      </c>
      <c r="O65" s="413"/>
      <c r="P65" s="47"/>
    </row>
    <row r="66" spans="10:16" ht="32.25" thickBot="1">
      <c r="J66" s="401"/>
      <c r="K66" s="405"/>
      <c r="L66" s="405"/>
      <c r="M66" s="45" t="s">
        <v>102</v>
      </c>
      <c r="N66" s="48">
        <f>F63</f>
        <v>24.630541871921181</v>
      </c>
      <c r="O66" s="414"/>
    </row>
    <row r="67" spans="10:16" ht="15" customHeight="1">
      <c r="J67" s="406" t="s">
        <v>103</v>
      </c>
      <c r="K67" s="407"/>
      <c r="L67" s="407"/>
      <c r="M67" s="408"/>
      <c r="N67" s="403">
        <f>SUM(N34:N66)</f>
        <v>999.99999999999989</v>
      </c>
      <c r="O67" s="418">
        <f>SUM(O34:O66)</f>
        <v>1000.0000000000001</v>
      </c>
    </row>
    <row r="68" spans="10:16" ht="15" customHeight="1">
      <c r="J68" s="415"/>
      <c r="K68" s="416"/>
      <c r="L68" s="416"/>
      <c r="M68" s="417"/>
      <c r="N68" s="404"/>
      <c r="O68" s="404"/>
    </row>
    <row r="69" spans="10:16" ht="15.75" customHeight="1" thickBot="1">
      <c r="J69" s="409"/>
      <c r="K69" s="410"/>
      <c r="L69" s="410"/>
      <c r="M69" s="411"/>
      <c r="N69" s="405"/>
      <c r="O69" s="405"/>
    </row>
  </sheetData>
  <mergeCells count="46">
    <mergeCell ref="K16:O16"/>
    <mergeCell ref="K8:P8"/>
    <mergeCell ref="D31:H31"/>
    <mergeCell ref="D24:H24"/>
    <mergeCell ref="D38:G38"/>
    <mergeCell ref="D45:G45"/>
    <mergeCell ref="D8:H8"/>
    <mergeCell ref="D16:H16"/>
    <mergeCell ref="O34:O39"/>
    <mergeCell ref="L40:L43"/>
    <mergeCell ref="O40:O43"/>
    <mergeCell ref="J44:J47"/>
    <mergeCell ref="K44:K47"/>
    <mergeCell ref="L44:L47"/>
    <mergeCell ref="O44:O47"/>
    <mergeCell ref="M38:M39"/>
    <mergeCell ref="D59:G59"/>
    <mergeCell ref="J33:K33"/>
    <mergeCell ref="J34:J43"/>
    <mergeCell ref="K34:K43"/>
    <mergeCell ref="L34:L39"/>
    <mergeCell ref="J67:M69"/>
    <mergeCell ref="N67:N69"/>
    <mergeCell ref="O67:O69"/>
    <mergeCell ref="J58:J63"/>
    <mergeCell ref="K58:K63"/>
    <mergeCell ref="L58:L60"/>
    <mergeCell ref="O58:O60"/>
    <mergeCell ref="L61:L63"/>
    <mergeCell ref="O61:O63"/>
    <mergeCell ref="B3:M4"/>
    <mergeCell ref="N38:N39"/>
    <mergeCell ref="J64:J66"/>
    <mergeCell ref="K64:K66"/>
    <mergeCell ref="L64:L66"/>
    <mergeCell ref="J48:J57"/>
    <mergeCell ref="K48:K57"/>
    <mergeCell ref="L48:L51"/>
    <mergeCell ref="L56:O57"/>
    <mergeCell ref="O64:O66"/>
    <mergeCell ref="O48:O51"/>
    <mergeCell ref="L52:L53"/>
    <mergeCell ref="O52:O53"/>
    <mergeCell ref="L54:L55"/>
    <mergeCell ref="O54:O55"/>
    <mergeCell ref="D52:G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2475-15A8-4087-A727-E0BE3D1C72E9}">
  <sheetPr codeName="Hoja4"/>
  <dimension ref="C2:AD38"/>
  <sheetViews>
    <sheetView tabSelected="1" topLeftCell="G1" zoomScale="50" zoomScaleNormal="50" workbookViewId="0">
      <selection activeCell="W23" sqref="W23"/>
    </sheetView>
  </sheetViews>
  <sheetFormatPr baseColWidth="10" defaultRowHeight="15"/>
  <cols>
    <col min="4" max="4" width="18.28515625" customWidth="1"/>
    <col min="5" max="5" width="20.5703125" customWidth="1"/>
    <col min="6" max="6" width="35.28515625" customWidth="1"/>
    <col min="7" max="7" width="20.140625" customWidth="1"/>
    <col min="8" max="8" width="16" customWidth="1"/>
    <col min="10" max="10" width="14.7109375" customWidth="1"/>
    <col min="11" max="11" width="15.28515625" customWidth="1"/>
    <col min="12" max="12" width="18.5703125" customWidth="1"/>
    <col min="14" max="14" width="12.85546875" customWidth="1"/>
    <col min="16" max="16" width="13.28515625" customWidth="1"/>
    <col min="17" max="17" width="16.140625" customWidth="1"/>
    <col min="19" max="19" width="15.5703125" customWidth="1"/>
    <col min="20" max="20" width="12" customWidth="1"/>
    <col min="21" max="21" width="14.85546875" customWidth="1"/>
    <col min="22" max="22" width="14.28515625" customWidth="1"/>
    <col min="23" max="23" width="16" customWidth="1"/>
    <col min="24" max="24" width="15.42578125" customWidth="1"/>
    <col min="25" max="25" width="13.7109375" customWidth="1"/>
    <col min="26" max="26" width="14.28515625" customWidth="1"/>
    <col min="27" max="27" width="16.140625" customWidth="1"/>
    <col min="28" max="28" width="18.28515625" customWidth="1"/>
    <col min="29" max="29" width="14.140625" customWidth="1"/>
  </cols>
  <sheetData>
    <row r="2" spans="3:30" ht="15.75">
      <c r="G2" s="428" t="s">
        <v>104</v>
      </c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30"/>
      <c r="V2" s="430"/>
      <c r="W2" s="430"/>
      <c r="X2" s="430"/>
      <c r="Y2" s="430"/>
      <c r="Z2" s="430"/>
      <c r="AA2" s="430"/>
      <c r="AB2" s="430"/>
      <c r="AC2" s="430"/>
      <c r="AD2" s="430"/>
    </row>
    <row r="3" spans="3:30" ht="15.75">
      <c r="C3" s="49"/>
      <c r="D3" s="49"/>
      <c r="E3" s="49"/>
      <c r="F3" s="49"/>
      <c r="G3" s="431" t="s">
        <v>105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2" t="s">
        <v>106</v>
      </c>
      <c r="V3" s="433"/>
      <c r="W3" s="433"/>
      <c r="X3" s="433"/>
      <c r="Y3" s="434"/>
      <c r="Z3" s="435" t="s">
        <v>107</v>
      </c>
      <c r="AA3" s="436"/>
      <c r="AB3" s="436"/>
      <c r="AC3" s="436"/>
      <c r="AD3" s="436"/>
    </row>
    <row r="4" spans="3:30" ht="78.75">
      <c r="C4" s="437" t="s">
        <v>22</v>
      </c>
      <c r="D4" s="430"/>
      <c r="E4" s="50" t="s">
        <v>28</v>
      </c>
      <c r="F4" s="51" t="s">
        <v>75</v>
      </c>
      <c r="G4" s="52" t="s">
        <v>108</v>
      </c>
      <c r="H4" s="52" t="s">
        <v>109</v>
      </c>
      <c r="I4" s="52" t="s">
        <v>110</v>
      </c>
      <c r="J4" s="52" t="s">
        <v>111</v>
      </c>
      <c r="K4" s="52" t="s">
        <v>112</v>
      </c>
      <c r="L4" s="52" t="s">
        <v>113</v>
      </c>
      <c r="M4" s="52" t="s">
        <v>114</v>
      </c>
      <c r="N4" s="52" t="s">
        <v>115</v>
      </c>
      <c r="O4" s="52" t="s">
        <v>116</v>
      </c>
      <c r="P4" s="52" t="s">
        <v>117</v>
      </c>
      <c r="Q4" s="52" t="s">
        <v>118</v>
      </c>
      <c r="R4" s="52" t="s">
        <v>119</v>
      </c>
      <c r="S4" s="53" t="s">
        <v>120</v>
      </c>
      <c r="T4" s="53" t="s">
        <v>121</v>
      </c>
      <c r="U4" s="54" t="s">
        <v>122</v>
      </c>
      <c r="V4" s="54" t="s">
        <v>123</v>
      </c>
      <c r="W4" s="54" t="s">
        <v>124</v>
      </c>
      <c r="X4" s="54" t="s">
        <v>125</v>
      </c>
      <c r="Y4" s="54" t="s">
        <v>126</v>
      </c>
      <c r="Z4" s="55" t="s">
        <v>127</v>
      </c>
      <c r="AA4" s="55" t="s">
        <v>128</v>
      </c>
      <c r="AB4" s="55" t="s">
        <v>129</v>
      </c>
      <c r="AC4" s="55" t="s">
        <v>130</v>
      </c>
      <c r="AD4" s="55" t="s">
        <v>131</v>
      </c>
    </row>
    <row r="5" spans="3:30" ht="15.75">
      <c r="C5" s="56"/>
      <c r="D5" s="57"/>
      <c r="E5" s="58"/>
      <c r="F5" s="59" t="s">
        <v>132</v>
      </c>
      <c r="G5" s="60">
        <f>1</f>
        <v>1</v>
      </c>
      <c r="H5" s="60">
        <f t="shared" ref="H5:AD5" si="0">G5+1</f>
        <v>2</v>
      </c>
      <c r="I5" s="60">
        <f t="shared" si="0"/>
        <v>3</v>
      </c>
      <c r="J5" s="60">
        <f t="shared" si="0"/>
        <v>4</v>
      </c>
      <c r="K5" s="60">
        <f t="shared" si="0"/>
        <v>5</v>
      </c>
      <c r="L5" s="60">
        <f t="shared" si="0"/>
        <v>6</v>
      </c>
      <c r="M5" s="60">
        <f t="shared" si="0"/>
        <v>7</v>
      </c>
      <c r="N5" s="60">
        <f t="shared" si="0"/>
        <v>8</v>
      </c>
      <c r="O5" s="60">
        <f t="shared" si="0"/>
        <v>9</v>
      </c>
      <c r="P5" s="60">
        <f t="shared" si="0"/>
        <v>10</v>
      </c>
      <c r="Q5" s="60">
        <f t="shared" si="0"/>
        <v>11</v>
      </c>
      <c r="R5" s="60">
        <f t="shared" si="0"/>
        <v>12</v>
      </c>
      <c r="S5" s="60">
        <f t="shared" si="0"/>
        <v>13</v>
      </c>
      <c r="T5" s="60">
        <f t="shared" si="0"/>
        <v>14</v>
      </c>
      <c r="U5" s="60">
        <f t="shared" si="0"/>
        <v>15</v>
      </c>
      <c r="V5" s="60">
        <f t="shared" si="0"/>
        <v>16</v>
      </c>
      <c r="W5" s="60">
        <f t="shared" si="0"/>
        <v>17</v>
      </c>
      <c r="X5" s="60">
        <f t="shared" si="0"/>
        <v>18</v>
      </c>
      <c r="Y5" s="60">
        <f t="shared" si="0"/>
        <v>19</v>
      </c>
      <c r="Z5" s="60">
        <f t="shared" si="0"/>
        <v>20</v>
      </c>
      <c r="AA5" s="60">
        <f t="shared" si="0"/>
        <v>21</v>
      </c>
      <c r="AB5" s="60">
        <f t="shared" si="0"/>
        <v>22</v>
      </c>
      <c r="AC5" s="60">
        <f t="shared" si="0"/>
        <v>23</v>
      </c>
      <c r="AD5" s="60">
        <f t="shared" si="0"/>
        <v>24</v>
      </c>
    </row>
    <row r="6" spans="3:30" ht="15.75">
      <c r="C6" s="424">
        <v>1</v>
      </c>
      <c r="D6" s="427" t="s">
        <v>3</v>
      </c>
      <c r="E6" s="427" t="s">
        <v>29</v>
      </c>
      <c r="F6" s="61" t="s">
        <v>43</v>
      </c>
      <c r="G6" s="62" t="s">
        <v>133</v>
      </c>
      <c r="H6" s="62" t="s">
        <v>133</v>
      </c>
      <c r="I6" s="62"/>
      <c r="J6" s="62"/>
      <c r="K6" s="62" t="s">
        <v>133</v>
      </c>
      <c r="L6" s="62" t="s">
        <v>133</v>
      </c>
      <c r="M6" s="62" t="s">
        <v>133</v>
      </c>
      <c r="N6" s="62" t="s">
        <v>133</v>
      </c>
      <c r="O6" s="62"/>
      <c r="P6" s="62"/>
      <c r="Q6" s="62"/>
      <c r="R6" s="62"/>
      <c r="S6" s="62" t="s">
        <v>133</v>
      </c>
      <c r="T6" s="62"/>
      <c r="U6" s="62" t="s">
        <v>133</v>
      </c>
      <c r="V6" s="62"/>
      <c r="W6" s="62"/>
      <c r="X6" s="62" t="s">
        <v>133</v>
      </c>
      <c r="Y6" s="62"/>
      <c r="Z6" s="63"/>
      <c r="AA6" s="63"/>
      <c r="AB6" s="63" t="s">
        <v>133</v>
      </c>
      <c r="AC6" s="63" t="s">
        <v>133</v>
      </c>
      <c r="AD6" s="63" t="s">
        <v>133</v>
      </c>
    </row>
    <row r="7" spans="3:30" ht="15.75">
      <c r="C7" s="425"/>
      <c r="D7" s="425"/>
      <c r="E7" s="425"/>
      <c r="F7" s="61" t="s">
        <v>77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 t="s">
        <v>133</v>
      </c>
      <c r="T7" s="62"/>
      <c r="U7" s="62" t="s">
        <v>133</v>
      </c>
      <c r="V7" s="62"/>
      <c r="W7" s="62"/>
      <c r="X7" s="62" t="s">
        <v>133</v>
      </c>
      <c r="Y7" s="62"/>
      <c r="Z7" s="63"/>
      <c r="AA7" s="63"/>
      <c r="AB7" s="63"/>
      <c r="AC7" s="63"/>
      <c r="AD7" s="63" t="s">
        <v>133</v>
      </c>
    </row>
    <row r="8" spans="3:30" ht="15.75">
      <c r="C8" s="425"/>
      <c r="D8" s="425"/>
      <c r="E8" s="425"/>
      <c r="F8" s="61" t="s">
        <v>78</v>
      </c>
      <c r="G8" s="62" t="s">
        <v>133</v>
      </c>
      <c r="H8" s="62" t="s">
        <v>133</v>
      </c>
      <c r="I8" s="62" t="s">
        <v>133</v>
      </c>
      <c r="J8" s="62" t="s">
        <v>133</v>
      </c>
      <c r="K8" s="62"/>
      <c r="L8" s="62" t="s">
        <v>133</v>
      </c>
      <c r="M8" s="62" t="s">
        <v>133</v>
      </c>
      <c r="N8" s="62" t="s">
        <v>133</v>
      </c>
      <c r="O8" s="62"/>
      <c r="P8" s="62" t="s">
        <v>133</v>
      </c>
      <c r="Q8" s="62" t="s">
        <v>133</v>
      </c>
      <c r="R8" s="62" t="s">
        <v>133</v>
      </c>
      <c r="S8" s="62"/>
      <c r="T8" s="62"/>
      <c r="U8" s="62"/>
      <c r="V8" s="62"/>
      <c r="W8" s="62"/>
      <c r="X8" s="62" t="s">
        <v>133</v>
      </c>
      <c r="Y8" s="62"/>
      <c r="Z8" s="63"/>
      <c r="AA8" s="63"/>
      <c r="AB8" s="63" t="s">
        <v>133</v>
      </c>
      <c r="AC8" s="63" t="s">
        <v>133</v>
      </c>
      <c r="AD8" s="63"/>
    </row>
    <row r="9" spans="3:30" ht="15.75">
      <c r="C9" s="425"/>
      <c r="D9" s="425"/>
      <c r="E9" s="425"/>
      <c r="F9" s="61" t="s">
        <v>79</v>
      </c>
      <c r="G9" s="64" t="s">
        <v>133</v>
      </c>
      <c r="H9" s="64" t="s">
        <v>133</v>
      </c>
      <c r="I9" s="64" t="s">
        <v>133</v>
      </c>
      <c r="J9" s="64" t="s">
        <v>133</v>
      </c>
      <c r="K9" s="64" t="s">
        <v>133</v>
      </c>
      <c r="L9" s="64"/>
      <c r="M9" s="64"/>
      <c r="N9" s="64"/>
      <c r="O9" s="64"/>
      <c r="P9" s="64"/>
      <c r="Q9" s="64"/>
      <c r="R9" s="64"/>
      <c r="S9" s="64" t="s">
        <v>133</v>
      </c>
      <c r="T9" s="64"/>
      <c r="U9" s="64" t="s">
        <v>133</v>
      </c>
      <c r="V9" s="64"/>
      <c r="W9" s="64"/>
      <c r="X9" s="64"/>
      <c r="Y9" s="64"/>
      <c r="Z9" s="64"/>
      <c r="AA9" s="64"/>
      <c r="AB9" s="64" t="s">
        <v>133</v>
      </c>
      <c r="AC9" s="64" t="s">
        <v>133</v>
      </c>
      <c r="AD9" s="64"/>
    </row>
    <row r="10" spans="3:30" ht="15.75">
      <c r="C10" s="425"/>
      <c r="D10" s="425"/>
      <c r="E10" s="425"/>
      <c r="F10" s="61" t="s">
        <v>80</v>
      </c>
      <c r="G10" s="62" t="s">
        <v>133</v>
      </c>
      <c r="H10" s="62" t="s">
        <v>133</v>
      </c>
      <c r="I10" s="62" t="s">
        <v>133</v>
      </c>
      <c r="J10" s="62" t="s">
        <v>133</v>
      </c>
      <c r="K10" s="62" t="s">
        <v>133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 t="s">
        <v>133</v>
      </c>
      <c r="Y10" s="62"/>
      <c r="Z10" s="63"/>
      <c r="AA10" s="63"/>
      <c r="AB10" s="63" t="s">
        <v>133</v>
      </c>
      <c r="AC10" s="63" t="s">
        <v>133</v>
      </c>
      <c r="AD10" s="63"/>
    </row>
    <row r="11" spans="3:30" ht="15.75">
      <c r="C11" s="425"/>
      <c r="D11" s="425"/>
      <c r="E11" s="426"/>
      <c r="F11" s="61" t="s">
        <v>134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3:30" ht="15.75">
      <c r="C12" s="425"/>
      <c r="D12" s="425"/>
      <c r="E12" s="427" t="s">
        <v>30</v>
      </c>
      <c r="F12" s="61" t="s">
        <v>81</v>
      </c>
      <c r="G12" s="62" t="s">
        <v>133</v>
      </c>
      <c r="H12" s="62" t="s">
        <v>133</v>
      </c>
      <c r="I12" s="62"/>
      <c r="J12" s="62" t="s">
        <v>133</v>
      </c>
      <c r="K12" s="62" t="s">
        <v>133</v>
      </c>
      <c r="L12" s="62" t="s">
        <v>133</v>
      </c>
      <c r="M12" s="62" t="s">
        <v>133</v>
      </c>
      <c r="N12" s="62" t="s">
        <v>133</v>
      </c>
      <c r="O12" s="62"/>
      <c r="P12" s="62"/>
      <c r="Q12" s="62"/>
      <c r="R12" s="62"/>
      <c r="S12" s="62" t="s">
        <v>133</v>
      </c>
      <c r="T12" s="62"/>
      <c r="U12" s="62" t="s">
        <v>133</v>
      </c>
      <c r="V12" s="62"/>
      <c r="W12" s="62"/>
      <c r="X12" s="62" t="s">
        <v>133</v>
      </c>
      <c r="Y12" s="62"/>
      <c r="Z12" s="63"/>
      <c r="AA12" s="63"/>
      <c r="AB12" s="63" t="s">
        <v>133</v>
      </c>
      <c r="AC12" s="63" t="s">
        <v>133</v>
      </c>
      <c r="AD12" s="63"/>
    </row>
    <row r="13" spans="3:30" ht="15.75">
      <c r="C13" s="425"/>
      <c r="D13" s="425"/>
      <c r="E13" s="425"/>
      <c r="F13" s="61" t="s">
        <v>50</v>
      </c>
      <c r="G13" s="62" t="s">
        <v>133</v>
      </c>
      <c r="H13" s="62" t="s">
        <v>133</v>
      </c>
      <c r="I13" s="62"/>
      <c r="J13" s="62" t="s">
        <v>133</v>
      </c>
      <c r="K13" s="62" t="s">
        <v>133</v>
      </c>
      <c r="L13" s="62" t="s">
        <v>133</v>
      </c>
      <c r="M13" s="62" t="s">
        <v>133</v>
      </c>
      <c r="N13" s="62" t="s">
        <v>133</v>
      </c>
      <c r="O13" s="62" t="s">
        <v>133</v>
      </c>
      <c r="P13" s="62"/>
      <c r="Q13" s="62"/>
      <c r="R13" s="62" t="s">
        <v>133</v>
      </c>
      <c r="S13" s="62" t="s">
        <v>133</v>
      </c>
      <c r="T13" s="62" t="s">
        <v>133</v>
      </c>
      <c r="U13" s="62" t="s">
        <v>133</v>
      </c>
      <c r="V13" s="62" t="s">
        <v>133</v>
      </c>
      <c r="W13" s="62"/>
      <c r="X13" s="62" t="s">
        <v>133</v>
      </c>
      <c r="Y13" s="62"/>
      <c r="Z13" s="63" t="s">
        <v>133</v>
      </c>
      <c r="AA13" s="63"/>
      <c r="AB13" s="63" t="s">
        <v>133</v>
      </c>
      <c r="AC13" s="63" t="s">
        <v>133</v>
      </c>
      <c r="AD13" s="63"/>
    </row>
    <row r="14" spans="3:30" ht="15.75">
      <c r="C14" s="425"/>
      <c r="D14" s="425"/>
      <c r="E14" s="425"/>
      <c r="F14" s="61" t="s">
        <v>82</v>
      </c>
      <c r="G14" s="62" t="s">
        <v>133</v>
      </c>
      <c r="H14" s="62" t="s">
        <v>133</v>
      </c>
      <c r="I14" s="62"/>
      <c r="J14" s="62" t="s">
        <v>133</v>
      </c>
      <c r="K14" s="62"/>
      <c r="L14" s="62"/>
      <c r="M14" s="62"/>
      <c r="N14" s="62" t="s">
        <v>133</v>
      </c>
      <c r="O14" s="62" t="s">
        <v>133</v>
      </c>
      <c r="P14" s="62"/>
      <c r="Q14" s="62"/>
      <c r="R14" s="62" t="s">
        <v>133</v>
      </c>
      <c r="S14" s="62" t="s">
        <v>133</v>
      </c>
      <c r="T14" s="62" t="s">
        <v>133</v>
      </c>
      <c r="U14" s="62" t="s">
        <v>133</v>
      </c>
      <c r="V14" s="62" t="s">
        <v>133</v>
      </c>
      <c r="W14" s="62"/>
      <c r="X14" s="62" t="s">
        <v>133</v>
      </c>
      <c r="Y14" s="62"/>
      <c r="Z14" s="63" t="s">
        <v>133</v>
      </c>
      <c r="AA14" s="63" t="s">
        <v>133</v>
      </c>
      <c r="AB14" s="63" t="s">
        <v>133</v>
      </c>
      <c r="AC14" s="63" t="s">
        <v>133</v>
      </c>
      <c r="AD14" s="63"/>
    </row>
    <row r="15" spans="3:30" ht="15.75">
      <c r="C15" s="426"/>
      <c r="D15" s="426"/>
      <c r="E15" s="426"/>
      <c r="F15" s="61" t="s">
        <v>83</v>
      </c>
      <c r="G15" s="62" t="s">
        <v>133</v>
      </c>
      <c r="H15" s="62" t="s">
        <v>133</v>
      </c>
      <c r="I15" s="62" t="s">
        <v>133</v>
      </c>
      <c r="J15" s="62" t="s">
        <v>133</v>
      </c>
      <c r="K15" s="62" t="s">
        <v>133</v>
      </c>
      <c r="L15" s="62"/>
      <c r="M15" s="62"/>
      <c r="N15" s="62"/>
      <c r="O15" s="62"/>
      <c r="P15" s="62"/>
      <c r="Q15" s="62"/>
      <c r="R15" s="62" t="s">
        <v>133</v>
      </c>
      <c r="S15" s="62" t="s">
        <v>133</v>
      </c>
      <c r="T15" s="62"/>
      <c r="U15" s="62" t="s">
        <v>133</v>
      </c>
      <c r="V15" s="62" t="s">
        <v>133</v>
      </c>
      <c r="W15" s="62"/>
      <c r="X15" s="62"/>
      <c r="Y15" s="62"/>
      <c r="Z15" s="63"/>
      <c r="AA15" s="63"/>
      <c r="AB15" s="63"/>
      <c r="AC15" s="63" t="s">
        <v>133</v>
      </c>
      <c r="AD15" s="63"/>
    </row>
    <row r="16" spans="3:30" ht="15.75">
      <c r="C16" s="424">
        <v>2</v>
      </c>
      <c r="D16" s="427" t="s">
        <v>5</v>
      </c>
      <c r="E16" s="427" t="s">
        <v>31</v>
      </c>
      <c r="F16" s="66" t="s">
        <v>84</v>
      </c>
      <c r="G16" s="62" t="s">
        <v>133</v>
      </c>
      <c r="H16" s="62" t="s">
        <v>133</v>
      </c>
      <c r="I16" s="62" t="s">
        <v>133</v>
      </c>
      <c r="J16" s="62" t="s">
        <v>133</v>
      </c>
      <c r="K16" s="62"/>
      <c r="L16" s="62" t="s">
        <v>133</v>
      </c>
      <c r="M16" s="62" t="s">
        <v>133</v>
      </c>
      <c r="N16" s="62"/>
      <c r="O16" s="62" t="s">
        <v>133</v>
      </c>
      <c r="P16" s="62" t="s">
        <v>133</v>
      </c>
      <c r="Q16" s="62" t="s">
        <v>133</v>
      </c>
      <c r="R16" s="62" t="s">
        <v>133</v>
      </c>
      <c r="S16" s="62"/>
      <c r="T16" s="62"/>
      <c r="U16" s="62" t="s">
        <v>133</v>
      </c>
      <c r="V16" s="62" t="s">
        <v>133</v>
      </c>
      <c r="W16" s="62" t="s">
        <v>133</v>
      </c>
      <c r="X16" s="62" t="s">
        <v>133</v>
      </c>
      <c r="Y16" s="62"/>
      <c r="Z16" s="63"/>
      <c r="AA16" s="63" t="s">
        <v>133</v>
      </c>
      <c r="AB16" s="63" t="s">
        <v>133</v>
      </c>
      <c r="AC16" s="63" t="s">
        <v>133</v>
      </c>
      <c r="AD16" s="63"/>
    </row>
    <row r="17" spans="3:30" ht="15.75">
      <c r="C17" s="425"/>
      <c r="D17" s="425"/>
      <c r="E17" s="425"/>
      <c r="F17" s="66" t="s">
        <v>55</v>
      </c>
      <c r="G17" s="62"/>
      <c r="H17" s="62"/>
      <c r="I17" s="62" t="s">
        <v>133</v>
      </c>
      <c r="J17" s="62"/>
      <c r="K17" s="62"/>
      <c r="L17" s="62" t="s">
        <v>133</v>
      </c>
      <c r="M17" s="62" t="s">
        <v>133</v>
      </c>
      <c r="N17" s="62"/>
      <c r="O17" s="62" t="s">
        <v>133</v>
      </c>
      <c r="P17" s="62" t="s">
        <v>133</v>
      </c>
      <c r="Q17" s="62" t="s">
        <v>133</v>
      </c>
      <c r="R17" s="62" t="s">
        <v>133</v>
      </c>
      <c r="S17" s="62"/>
      <c r="T17" s="62"/>
      <c r="U17" s="62"/>
      <c r="V17" s="62" t="s">
        <v>133</v>
      </c>
      <c r="W17" s="62" t="s">
        <v>133</v>
      </c>
      <c r="X17" s="62" t="s">
        <v>133</v>
      </c>
      <c r="Y17" s="62"/>
      <c r="Z17" s="63"/>
      <c r="AA17" s="63" t="s">
        <v>133</v>
      </c>
      <c r="AB17" s="63"/>
      <c r="AC17" s="63" t="s">
        <v>133</v>
      </c>
      <c r="AD17" s="63"/>
    </row>
    <row r="18" spans="3:30" ht="15.75">
      <c r="C18" s="425"/>
      <c r="D18" s="425"/>
      <c r="E18" s="425"/>
      <c r="F18" s="66" t="s">
        <v>85</v>
      </c>
      <c r="G18" s="62"/>
      <c r="H18" s="62"/>
      <c r="I18" s="62"/>
      <c r="J18" s="62" t="s">
        <v>133</v>
      </c>
      <c r="K18" s="62" t="s">
        <v>133</v>
      </c>
      <c r="L18" s="62"/>
      <c r="M18" s="62"/>
      <c r="N18" s="62"/>
      <c r="O18" s="62"/>
      <c r="P18" s="62"/>
      <c r="Q18" s="62"/>
      <c r="R18" s="62"/>
      <c r="S18" s="62" t="s">
        <v>133</v>
      </c>
      <c r="T18" s="62"/>
      <c r="U18" s="62" t="s">
        <v>133</v>
      </c>
      <c r="V18" s="62"/>
      <c r="W18" s="62"/>
      <c r="X18" s="62"/>
      <c r="Y18" s="62"/>
      <c r="Z18" s="62"/>
      <c r="AA18" s="62"/>
      <c r="AB18" s="62"/>
      <c r="AC18" s="62"/>
      <c r="AD18" s="62"/>
    </row>
    <row r="19" spans="3:30" ht="15.75">
      <c r="C19" s="426"/>
      <c r="D19" s="426"/>
      <c r="E19" s="426"/>
      <c r="F19" s="66" t="s">
        <v>86</v>
      </c>
      <c r="G19" s="62" t="s">
        <v>133</v>
      </c>
      <c r="H19" s="62" t="s">
        <v>133</v>
      </c>
      <c r="I19" s="865"/>
      <c r="J19" s="865"/>
      <c r="K19" s="865"/>
      <c r="L19" s="865"/>
      <c r="M19" s="865"/>
      <c r="N19" s="62" t="s">
        <v>133</v>
      </c>
      <c r="O19" s="62" t="s">
        <v>133</v>
      </c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</row>
    <row r="20" spans="3:30" ht="18.75">
      <c r="C20" s="424">
        <v>3</v>
      </c>
      <c r="D20" s="427" t="s">
        <v>6</v>
      </c>
      <c r="E20" s="427" t="s">
        <v>87</v>
      </c>
      <c r="F20" s="67" t="s">
        <v>88</v>
      </c>
      <c r="G20" s="866" t="s">
        <v>133</v>
      </c>
      <c r="H20" s="867"/>
      <c r="I20" s="867"/>
      <c r="J20" s="867"/>
      <c r="K20" s="867"/>
      <c r="L20" s="867"/>
      <c r="M20" s="867" t="s">
        <v>133</v>
      </c>
      <c r="N20" s="867"/>
      <c r="O20" s="867" t="s">
        <v>133</v>
      </c>
      <c r="P20" s="867"/>
      <c r="Q20" s="867"/>
      <c r="R20" s="867" t="s">
        <v>133</v>
      </c>
      <c r="S20" s="867" t="s">
        <v>133</v>
      </c>
      <c r="T20" s="867" t="s">
        <v>133</v>
      </c>
      <c r="U20" s="867" t="s">
        <v>133</v>
      </c>
      <c r="V20" s="867" t="s">
        <v>133</v>
      </c>
      <c r="W20" s="867" t="s">
        <v>133</v>
      </c>
      <c r="X20" s="867" t="s">
        <v>133</v>
      </c>
      <c r="Y20" s="867"/>
      <c r="Z20" s="867" t="s">
        <v>133</v>
      </c>
      <c r="AA20" s="867" t="s">
        <v>133</v>
      </c>
      <c r="AB20" s="867" t="s">
        <v>133</v>
      </c>
      <c r="AC20" s="867" t="s">
        <v>133</v>
      </c>
      <c r="AD20" s="867"/>
    </row>
    <row r="21" spans="3:30" ht="18.75">
      <c r="C21" s="425"/>
      <c r="D21" s="425"/>
      <c r="E21" s="425"/>
      <c r="F21" s="67" t="s">
        <v>89</v>
      </c>
      <c r="G21" s="868" t="s">
        <v>133</v>
      </c>
      <c r="H21" s="868" t="s">
        <v>133</v>
      </c>
      <c r="I21" s="868"/>
      <c r="J21" s="868"/>
      <c r="K21" s="868"/>
      <c r="L21" s="868"/>
      <c r="M21" s="868"/>
      <c r="N21" s="868"/>
      <c r="O21" s="868" t="s">
        <v>133</v>
      </c>
      <c r="P21" s="868"/>
      <c r="Q21" s="868"/>
      <c r="R21" s="868" t="s">
        <v>133</v>
      </c>
      <c r="S21" s="868"/>
      <c r="T21" s="868"/>
      <c r="U21" s="868"/>
      <c r="V21" s="868" t="s">
        <v>133</v>
      </c>
      <c r="W21" s="868"/>
      <c r="X21" s="868"/>
      <c r="Y21" s="868"/>
      <c r="Z21" s="868"/>
      <c r="AA21" s="868" t="s">
        <v>133</v>
      </c>
      <c r="AB21" s="868"/>
      <c r="AC21" s="868" t="s">
        <v>133</v>
      </c>
      <c r="AD21" s="868"/>
    </row>
    <row r="22" spans="3:30" ht="18.75">
      <c r="C22" s="425"/>
      <c r="D22" s="425"/>
      <c r="E22" s="425"/>
      <c r="F22" s="67" t="s">
        <v>90</v>
      </c>
      <c r="G22" s="867" t="s">
        <v>133</v>
      </c>
      <c r="H22" s="867" t="s">
        <v>133</v>
      </c>
      <c r="I22" s="867" t="s">
        <v>133</v>
      </c>
      <c r="J22" s="867" t="s">
        <v>133</v>
      </c>
      <c r="K22" s="867" t="s">
        <v>133</v>
      </c>
      <c r="L22" s="867" t="s">
        <v>133</v>
      </c>
      <c r="M22" s="867" t="s">
        <v>133</v>
      </c>
      <c r="N22" s="867" t="s">
        <v>133</v>
      </c>
      <c r="O22" s="867"/>
      <c r="P22" s="867" t="s">
        <v>133</v>
      </c>
      <c r="Q22" s="867" t="s">
        <v>133</v>
      </c>
      <c r="R22" s="867" t="s">
        <v>133</v>
      </c>
      <c r="S22" s="867" t="s">
        <v>133</v>
      </c>
      <c r="T22" s="867"/>
      <c r="U22" s="867" t="s">
        <v>133</v>
      </c>
      <c r="V22" s="867" t="s">
        <v>133</v>
      </c>
      <c r="W22" s="867"/>
      <c r="X22" s="867" t="s">
        <v>133</v>
      </c>
      <c r="Y22" s="867"/>
      <c r="Z22" s="867" t="s">
        <v>133</v>
      </c>
      <c r="AA22" s="867"/>
      <c r="AB22" s="867"/>
      <c r="AC22" s="867" t="s">
        <v>133</v>
      </c>
      <c r="AD22" s="867"/>
    </row>
    <row r="23" spans="3:30" ht="18.75">
      <c r="C23" s="425"/>
      <c r="D23" s="425"/>
      <c r="E23" s="426"/>
      <c r="F23" s="67" t="s">
        <v>91</v>
      </c>
      <c r="G23" s="868" t="s">
        <v>133</v>
      </c>
      <c r="H23" s="868"/>
      <c r="I23" s="868"/>
      <c r="J23" s="868"/>
      <c r="K23" s="868"/>
      <c r="L23" s="868" t="s">
        <v>133</v>
      </c>
      <c r="M23" s="868" t="s">
        <v>133</v>
      </c>
      <c r="N23" s="868"/>
      <c r="O23" s="868" t="s">
        <v>133</v>
      </c>
      <c r="P23" s="868"/>
      <c r="Q23" s="868"/>
      <c r="R23" s="868" t="s">
        <v>133</v>
      </c>
      <c r="S23" s="868"/>
      <c r="T23" s="868"/>
      <c r="U23" s="868"/>
      <c r="V23" s="868" t="s">
        <v>133</v>
      </c>
      <c r="W23" s="868" t="s">
        <v>133</v>
      </c>
      <c r="X23" s="868" t="s">
        <v>133</v>
      </c>
      <c r="Y23" s="868"/>
      <c r="Z23" s="868"/>
      <c r="AA23" s="868"/>
      <c r="AB23" s="868"/>
      <c r="AC23" s="868" t="s">
        <v>133</v>
      </c>
      <c r="AD23" s="868"/>
    </row>
    <row r="24" spans="3:30" ht="18.75">
      <c r="C24" s="425"/>
      <c r="D24" s="425"/>
      <c r="E24" s="427" t="s">
        <v>92</v>
      </c>
      <c r="F24" s="67" t="s">
        <v>93</v>
      </c>
      <c r="G24" s="867" t="s">
        <v>133</v>
      </c>
      <c r="H24" s="867" t="s">
        <v>133</v>
      </c>
      <c r="I24" s="867" t="s">
        <v>133</v>
      </c>
      <c r="J24" s="867"/>
      <c r="K24" s="867"/>
      <c r="L24" s="867"/>
      <c r="M24" s="867" t="s">
        <v>133</v>
      </c>
      <c r="N24" s="867" t="s">
        <v>133</v>
      </c>
      <c r="O24" s="867" t="s">
        <v>133</v>
      </c>
      <c r="P24" s="867"/>
      <c r="Q24" s="867"/>
      <c r="R24" s="867" t="s">
        <v>133</v>
      </c>
      <c r="S24" s="867" t="s">
        <v>133</v>
      </c>
      <c r="T24" s="867" t="s">
        <v>133</v>
      </c>
      <c r="U24" s="867" t="s">
        <v>133</v>
      </c>
      <c r="V24" s="867" t="s">
        <v>133</v>
      </c>
      <c r="W24" s="867" t="s">
        <v>133</v>
      </c>
      <c r="X24" s="867" t="s">
        <v>133</v>
      </c>
      <c r="Y24" s="867"/>
      <c r="Z24" s="867" t="s">
        <v>133</v>
      </c>
      <c r="AA24" s="867" t="s">
        <v>133</v>
      </c>
      <c r="AB24" s="867"/>
      <c r="AC24" s="867" t="s">
        <v>133</v>
      </c>
      <c r="AD24" s="867"/>
    </row>
    <row r="25" spans="3:30" ht="41.25" customHeight="1">
      <c r="C25" s="425"/>
      <c r="D25" s="425"/>
      <c r="E25" s="426"/>
      <c r="F25" s="68" t="s">
        <v>94</v>
      </c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</row>
    <row r="26" spans="3:30" ht="18.75">
      <c r="C26" s="425"/>
      <c r="D26" s="425"/>
      <c r="E26" s="427" t="s">
        <v>39</v>
      </c>
      <c r="F26" s="67" t="s">
        <v>95</v>
      </c>
      <c r="G26" s="867"/>
      <c r="H26" s="867"/>
      <c r="I26" s="867"/>
      <c r="J26" s="867"/>
      <c r="K26" s="867"/>
      <c r="L26" s="867" t="s">
        <v>133</v>
      </c>
      <c r="M26" s="867" t="s">
        <v>133</v>
      </c>
      <c r="N26" s="867"/>
      <c r="O26" s="867"/>
      <c r="P26" s="867" t="s">
        <v>133</v>
      </c>
      <c r="Q26" s="867" t="s">
        <v>133</v>
      </c>
      <c r="R26" s="867"/>
      <c r="S26" s="867"/>
      <c r="T26" s="867"/>
      <c r="U26" s="867"/>
      <c r="V26" s="867"/>
      <c r="W26" s="867" t="s">
        <v>133</v>
      </c>
      <c r="X26" s="867" t="s">
        <v>133</v>
      </c>
      <c r="Y26" s="867"/>
      <c r="Z26" s="867"/>
      <c r="AA26" s="867" t="s">
        <v>133</v>
      </c>
      <c r="AB26" s="867" t="s">
        <v>133</v>
      </c>
      <c r="AC26" s="867" t="s">
        <v>133</v>
      </c>
      <c r="AD26" s="867"/>
    </row>
    <row r="27" spans="3:30" ht="18.75">
      <c r="C27" s="425"/>
      <c r="D27" s="425"/>
      <c r="E27" s="426"/>
      <c r="F27" s="67" t="s">
        <v>96</v>
      </c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</row>
    <row r="28" spans="3:30" ht="18.75">
      <c r="C28" s="425"/>
      <c r="D28" s="425"/>
      <c r="E28" s="427" t="s">
        <v>135</v>
      </c>
      <c r="F28" s="67" t="s">
        <v>136</v>
      </c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</row>
    <row r="29" spans="3:30" ht="18.75">
      <c r="C29" s="426"/>
      <c r="D29" s="426"/>
      <c r="E29" s="426"/>
      <c r="F29" s="67" t="s">
        <v>137</v>
      </c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0"/>
      <c r="W29" s="870"/>
      <c r="X29" s="870"/>
      <c r="Y29" s="870"/>
      <c r="Z29" s="870"/>
      <c r="AA29" s="870"/>
      <c r="AB29" s="870"/>
      <c r="AC29" s="870"/>
      <c r="AD29" s="870"/>
    </row>
    <row r="30" spans="3:30" ht="15.75">
      <c r="C30" s="424">
        <v>4</v>
      </c>
      <c r="D30" s="427" t="s">
        <v>8</v>
      </c>
      <c r="E30" s="427" t="s">
        <v>34</v>
      </c>
      <c r="F30" s="69" t="s">
        <v>97</v>
      </c>
      <c r="G30" s="62" t="s">
        <v>133</v>
      </c>
      <c r="H30" s="871"/>
      <c r="I30" s="871"/>
      <c r="J30" s="871"/>
      <c r="K30" s="871"/>
      <c r="L30" s="62" t="s">
        <v>133</v>
      </c>
      <c r="M30" s="871"/>
      <c r="N30" s="871"/>
      <c r="O30" s="871"/>
      <c r="P30" s="871"/>
      <c r="Q30" s="871"/>
      <c r="R30" s="62" t="s">
        <v>133</v>
      </c>
      <c r="S30" s="62" t="s">
        <v>133</v>
      </c>
      <c r="T30" s="62" t="s">
        <v>133</v>
      </c>
      <c r="U30" s="62" t="s">
        <v>133</v>
      </c>
      <c r="V30" s="62" t="s">
        <v>133</v>
      </c>
      <c r="W30" s="871"/>
      <c r="X30" s="871"/>
      <c r="Y30" s="871"/>
      <c r="Z30" s="62" t="s">
        <v>133</v>
      </c>
      <c r="AA30" s="871"/>
      <c r="AB30" s="871"/>
      <c r="AC30" s="871"/>
      <c r="AD30" s="871"/>
    </row>
    <row r="31" spans="3:30" ht="15.75">
      <c r="C31" s="425"/>
      <c r="D31" s="425"/>
      <c r="E31" s="425"/>
      <c r="F31" s="69" t="s">
        <v>98</v>
      </c>
      <c r="G31" s="872" t="s">
        <v>133</v>
      </c>
      <c r="H31" s="873" t="s">
        <v>133</v>
      </c>
      <c r="I31" s="873"/>
      <c r="J31" s="873"/>
      <c r="K31" s="62" t="s">
        <v>133</v>
      </c>
      <c r="L31" s="873" t="s">
        <v>133</v>
      </c>
      <c r="M31" s="62" t="s">
        <v>133</v>
      </c>
      <c r="N31" s="62" t="s">
        <v>133</v>
      </c>
      <c r="O31" s="62" t="s">
        <v>133</v>
      </c>
      <c r="P31" s="873" t="s">
        <v>133</v>
      </c>
      <c r="Q31" s="873" t="s">
        <v>133</v>
      </c>
      <c r="R31" s="62"/>
      <c r="S31" s="62"/>
      <c r="T31" s="873"/>
      <c r="U31" s="873"/>
      <c r="V31" s="873"/>
      <c r="W31" s="873"/>
      <c r="X31" s="62" t="s">
        <v>133</v>
      </c>
      <c r="Y31" s="872" t="s">
        <v>133</v>
      </c>
      <c r="Z31" s="62"/>
      <c r="AA31" s="873" t="s">
        <v>133</v>
      </c>
      <c r="AB31" s="873" t="s">
        <v>133</v>
      </c>
      <c r="AC31" s="873" t="s">
        <v>133</v>
      </c>
      <c r="AD31" s="62" t="s">
        <v>133</v>
      </c>
    </row>
    <row r="32" spans="3:30" ht="15.75">
      <c r="C32" s="425"/>
      <c r="D32" s="425"/>
      <c r="E32" s="426"/>
      <c r="F32" s="69" t="s">
        <v>99</v>
      </c>
      <c r="G32" s="874"/>
      <c r="H32" s="874"/>
      <c r="I32" s="874"/>
      <c r="J32" s="874"/>
      <c r="K32" s="874" t="s">
        <v>133</v>
      </c>
      <c r="L32" s="874" t="s">
        <v>133</v>
      </c>
      <c r="M32" s="874" t="s">
        <v>133</v>
      </c>
      <c r="N32" s="874" t="s">
        <v>133</v>
      </c>
      <c r="O32" s="874"/>
      <c r="P32" s="874" t="s">
        <v>133</v>
      </c>
      <c r="Q32" s="874" t="s">
        <v>133</v>
      </c>
      <c r="R32" s="874"/>
      <c r="S32" s="874"/>
      <c r="T32" s="874"/>
      <c r="U32" s="874"/>
      <c r="V32" s="874"/>
      <c r="W32" s="874"/>
      <c r="X32" s="874" t="s">
        <v>133</v>
      </c>
      <c r="Y32" s="874"/>
      <c r="Z32" s="874"/>
      <c r="AA32" s="874"/>
      <c r="AB32" s="874"/>
      <c r="AC32" s="874" t="s">
        <v>133</v>
      </c>
      <c r="AD32" s="874"/>
    </row>
    <row r="33" spans="3:30" ht="15.75">
      <c r="C33" s="425"/>
      <c r="D33" s="425"/>
      <c r="E33" s="427" t="s">
        <v>35</v>
      </c>
      <c r="F33" s="69" t="s">
        <v>68</v>
      </c>
      <c r="G33" s="62" t="s">
        <v>133</v>
      </c>
      <c r="H33" s="62"/>
      <c r="I33" s="62"/>
      <c r="J33" s="62"/>
      <c r="K33" s="873"/>
      <c r="L33" s="873"/>
      <c r="M33" s="62" t="s">
        <v>133</v>
      </c>
      <c r="N33" s="62"/>
      <c r="O33" s="62"/>
      <c r="P33" s="62"/>
      <c r="Q33" s="62"/>
      <c r="R33" s="62" t="s">
        <v>133</v>
      </c>
      <c r="S33" s="62"/>
      <c r="T33" s="62"/>
      <c r="U33" s="62"/>
      <c r="V33" s="62" t="s">
        <v>133</v>
      </c>
      <c r="W33" s="873" t="s">
        <v>133</v>
      </c>
      <c r="X33" s="62"/>
      <c r="Y33" s="62"/>
      <c r="Z33" s="62"/>
      <c r="AA33" s="62"/>
      <c r="AB33" s="62"/>
      <c r="AC33" s="62" t="s">
        <v>133</v>
      </c>
      <c r="AD33" s="62"/>
    </row>
    <row r="34" spans="3:30" ht="15.75">
      <c r="C34" s="425"/>
      <c r="D34" s="425"/>
      <c r="E34" s="425"/>
      <c r="F34" s="69" t="s">
        <v>100</v>
      </c>
      <c r="G34" s="62"/>
      <c r="H34" s="62"/>
      <c r="I34" s="62"/>
      <c r="J34" s="62"/>
      <c r="K34" s="873"/>
      <c r="L34" s="873"/>
      <c r="M34" s="873" t="s">
        <v>133</v>
      </c>
      <c r="N34" s="62"/>
      <c r="O34" s="62" t="s">
        <v>133</v>
      </c>
      <c r="P34" s="62"/>
      <c r="Q34" s="62"/>
      <c r="R34" s="62" t="s">
        <v>133</v>
      </c>
      <c r="S34" s="62"/>
      <c r="T34" s="62" t="s">
        <v>133</v>
      </c>
      <c r="U34" s="62"/>
      <c r="V34" s="62" t="s">
        <v>133</v>
      </c>
      <c r="W34" s="873"/>
      <c r="X34" s="62"/>
      <c r="Y34" s="872" t="s">
        <v>133</v>
      </c>
      <c r="Z34" s="872"/>
      <c r="AA34" s="62"/>
      <c r="AB34" s="62"/>
      <c r="AC34" s="62"/>
      <c r="AD34" s="873"/>
    </row>
    <row r="35" spans="3:30" ht="15.75">
      <c r="C35" s="426"/>
      <c r="D35" s="426"/>
      <c r="E35" s="426"/>
      <c r="F35" s="69" t="s">
        <v>101</v>
      </c>
      <c r="G35" s="62" t="s">
        <v>133</v>
      </c>
      <c r="H35" s="62" t="s">
        <v>133</v>
      </c>
      <c r="I35" s="62"/>
      <c r="J35" s="62"/>
      <c r="K35" s="62" t="s">
        <v>133</v>
      </c>
      <c r="L35" s="873" t="s">
        <v>133</v>
      </c>
      <c r="M35" s="62" t="s">
        <v>133</v>
      </c>
      <c r="N35" s="62" t="s">
        <v>133</v>
      </c>
      <c r="O35" s="62" t="s">
        <v>133</v>
      </c>
      <c r="P35" s="62" t="s">
        <v>133</v>
      </c>
      <c r="Q35" s="62" t="s">
        <v>133</v>
      </c>
      <c r="R35" s="62"/>
      <c r="S35" s="62"/>
      <c r="T35" s="62"/>
      <c r="U35" s="62"/>
      <c r="V35" s="62" t="s">
        <v>133</v>
      </c>
      <c r="W35" s="873" t="s">
        <v>133</v>
      </c>
      <c r="X35" s="62" t="s">
        <v>133</v>
      </c>
      <c r="Y35" s="62" t="s">
        <v>133</v>
      </c>
      <c r="Z35" s="62"/>
      <c r="AA35" s="62" t="s">
        <v>133</v>
      </c>
      <c r="AB35" s="62" t="s">
        <v>133</v>
      </c>
      <c r="AC35" s="62" t="s">
        <v>133</v>
      </c>
      <c r="AD35" s="873" t="s">
        <v>133</v>
      </c>
    </row>
    <row r="36" spans="3:30" ht="15.75">
      <c r="C36" s="424">
        <v>5</v>
      </c>
      <c r="D36" s="427" t="s">
        <v>10</v>
      </c>
      <c r="E36" s="427" t="s">
        <v>36</v>
      </c>
      <c r="F36" s="69" t="s">
        <v>95</v>
      </c>
      <c r="G36" s="874"/>
      <c r="H36" s="874"/>
      <c r="I36" s="874"/>
      <c r="J36" s="874"/>
      <c r="K36" s="874"/>
      <c r="L36" s="874" t="s">
        <v>133</v>
      </c>
      <c r="M36" s="874" t="s">
        <v>133</v>
      </c>
      <c r="N36" s="874"/>
      <c r="O36" s="874" t="s">
        <v>133</v>
      </c>
      <c r="P36" s="874"/>
      <c r="Q36" s="874"/>
      <c r="R36" s="874" t="s">
        <v>133</v>
      </c>
      <c r="S36" s="874"/>
      <c r="T36" s="874"/>
      <c r="U36" s="874"/>
      <c r="V36" s="874" t="s">
        <v>133</v>
      </c>
      <c r="W36" s="874" t="s">
        <v>133</v>
      </c>
      <c r="X36" s="874" t="s">
        <v>133</v>
      </c>
      <c r="Y36" s="874"/>
      <c r="Z36" s="874"/>
      <c r="AA36" s="874"/>
      <c r="AB36" s="874"/>
      <c r="AC36" s="874"/>
      <c r="AD36" s="874"/>
    </row>
    <row r="37" spans="3:30" ht="15.75">
      <c r="C37" s="425"/>
      <c r="D37" s="425"/>
      <c r="E37" s="425"/>
      <c r="F37" s="69" t="s">
        <v>96</v>
      </c>
      <c r="G37" s="62"/>
      <c r="H37" s="62"/>
      <c r="I37" s="62"/>
      <c r="J37" s="873"/>
      <c r="K37" s="873" t="s">
        <v>133</v>
      </c>
      <c r="L37" s="873" t="s">
        <v>133</v>
      </c>
      <c r="M37" s="873" t="s">
        <v>133</v>
      </c>
      <c r="N37" s="873"/>
      <c r="O37" s="873"/>
      <c r="P37" s="873" t="s">
        <v>133</v>
      </c>
      <c r="Q37" s="873" t="s">
        <v>133</v>
      </c>
      <c r="R37" s="872"/>
      <c r="S37" s="872"/>
      <c r="T37" s="873"/>
      <c r="U37" s="873"/>
      <c r="V37" s="873"/>
      <c r="W37" s="873"/>
      <c r="X37" s="873"/>
      <c r="Y37" s="62"/>
      <c r="Z37" s="62"/>
      <c r="AA37" s="62" t="s">
        <v>133</v>
      </c>
      <c r="AB37" s="62"/>
      <c r="AC37" s="873"/>
      <c r="AD37" s="873"/>
    </row>
    <row r="38" spans="3:30" ht="15.75">
      <c r="C38" s="426"/>
      <c r="D38" s="426"/>
      <c r="E38" s="426"/>
      <c r="F38" s="69" t="s">
        <v>102</v>
      </c>
      <c r="G38" s="62"/>
      <c r="H38" s="62"/>
      <c r="I38" s="87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 t="s">
        <v>133</v>
      </c>
      <c r="U38" s="872" t="s">
        <v>133</v>
      </c>
      <c r="V38" s="872"/>
      <c r="W38" s="62"/>
      <c r="X38" s="872"/>
      <c r="Y38" s="62"/>
      <c r="Z38" s="62" t="s">
        <v>133</v>
      </c>
      <c r="AA38" s="62"/>
      <c r="AB38" s="62"/>
      <c r="AC38" s="62" t="s">
        <v>133</v>
      </c>
      <c r="AD38" s="872"/>
    </row>
  </sheetData>
  <mergeCells count="25">
    <mergeCell ref="C30:C35"/>
    <mergeCell ref="D30:D35"/>
    <mergeCell ref="E30:E32"/>
    <mergeCell ref="E33:E35"/>
    <mergeCell ref="C36:C38"/>
    <mergeCell ref="D36:D38"/>
    <mergeCell ref="E36:E38"/>
    <mergeCell ref="C16:C19"/>
    <mergeCell ref="D16:D19"/>
    <mergeCell ref="E16:E19"/>
    <mergeCell ref="C20:C29"/>
    <mergeCell ref="D20:D29"/>
    <mergeCell ref="E20:E23"/>
    <mergeCell ref="E24:E25"/>
    <mergeCell ref="E26:E27"/>
    <mergeCell ref="E28:E29"/>
    <mergeCell ref="C6:C15"/>
    <mergeCell ref="D6:D15"/>
    <mergeCell ref="E6:E11"/>
    <mergeCell ref="E12:E15"/>
    <mergeCell ref="G2:AD2"/>
    <mergeCell ref="G3:T3"/>
    <mergeCell ref="U3:Y3"/>
    <mergeCell ref="Z3:AD3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9B7D-1590-41A2-A365-66BC10F7BE4C}">
  <sheetPr codeName="Hoja5"/>
  <dimension ref="A1:AR646"/>
  <sheetViews>
    <sheetView zoomScale="70" zoomScaleNormal="70" workbookViewId="0">
      <selection activeCell="AG494" sqref="AG494"/>
    </sheetView>
  </sheetViews>
  <sheetFormatPr baseColWidth="10" defaultRowHeight="15"/>
  <cols>
    <col min="2" max="2" width="13" bestFit="1" customWidth="1"/>
    <col min="3" max="3" width="46.42578125" customWidth="1"/>
    <col min="5" max="5" width="15.5703125" bestFit="1" customWidth="1"/>
    <col min="9" max="9" width="13.85546875" bestFit="1" customWidth="1"/>
    <col min="10" max="10" width="16.5703125" customWidth="1"/>
    <col min="11" max="11" width="14.85546875" customWidth="1"/>
    <col min="18" max="18" width="15.85546875" bestFit="1" customWidth="1"/>
    <col min="20" max="20" width="16.85546875" customWidth="1"/>
    <col min="21" max="21" width="13.85546875" bestFit="1" customWidth="1"/>
    <col min="25" max="25" width="12.7109375" customWidth="1"/>
    <col min="26" max="26" width="12.140625" customWidth="1"/>
    <col min="32" max="32" width="8.42578125" customWidth="1"/>
    <col min="33" max="33" width="22.7109375" customWidth="1"/>
    <col min="34" max="34" width="19" customWidth="1"/>
    <col min="35" max="35" width="13.5703125" customWidth="1"/>
    <col min="36" max="36" width="13.140625" customWidth="1"/>
    <col min="37" max="37" width="12.7109375" bestFit="1" customWidth="1"/>
    <col min="39" max="39" width="7.140625" customWidth="1"/>
    <col min="40" max="40" width="20" customWidth="1"/>
    <col min="41" max="41" width="16.85546875" customWidth="1"/>
    <col min="42" max="42" width="15.85546875" bestFit="1" customWidth="1"/>
    <col min="43" max="43" width="14.28515625" customWidth="1"/>
  </cols>
  <sheetData>
    <row r="1" spans="1:44" ht="24" thickBot="1">
      <c r="A1" s="481" t="s">
        <v>138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3"/>
      <c r="Q1" s="70"/>
      <c r="R1" s="70"/>
      <c r="S1" s="70"/>
      <c r="T1" s="71"/>
      <c r="U1" s="71"/>
      <c r="V1" s="71"/>
      <c r="W1" s="71"/>
      <c r="X1" s="71"/>
      <c r="AC1" s="71"/>
      <c r="AD1" s="71"/>
      <c r="AE1" s="71"/>
      <c r="AF1" s="580" t="s">
        <v>282</v>
      </c>
      <c r="AG1" s="581"/>
      <c r="AH1" s="581"/>
      <c r="AI1" s="581"/>
      <c r="AJ1" s="581"/>
      <c r="AK1" s="582"/>
      <c r="AL1" s="71"/>
      <c r="AM1" s="583" t="s">
        <v>282</v>
      </c>
      <c r="AN1" s="584"/>
      <c r="AO1" s="584"/>
      <c r="AP1" s="584"/>
      <c r="AQ1" s="584"/>
      <c r="AR1" s="585"/>
    </row>
    <row r="2" spans="1:44" ht="23.25">
      <c r="A2" s="484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6"/>
      <c r="Q2" s="70"/>
      <c r="R2" s="70"/>
      <c r="S2" s="70"/>
      <c r="T2" s="71"/>
      <c r="U2" s="71"/>
      <c r="V2" s="71"/>
      <c r="W2" s="71"/>
      <c r="X2" s="71"/>
      <c r="AD2" s="71"/>
      <c r="AE2" s="71"/>
      <c r="AF2" s="71"/>
      <c r="AG2" s="292" t="s">
        <v>278</v>
      </c>
      <c r="AH2" s="293" t="s">
        <v>279</v>
      </c>
      <c r="AI2" s="293" t="s">
        <v>280</v>
      </c>
      <c r="AJ2" s="297" t="s">
        <v>281</v>
      </c>
      <c r="AK2" s="300" t="s">
        <v>268</v>
      </c>
      <c r="AL2" s="71"/>
      <c r="AM2" s="71"/>
      <c r="AN2" s="294" t="s">
        <v>278</v>
      </c>
      <c r="AO2" s="295" t="s">
        <v>279</v>
      </c>
      <c r="AP2" s="295" t="s">
        <v>280</v>
      </c>
      <c r="AQ2" s="296" t="s">
        <v>281</v>
      </c>
      <c r="AR2" s="300" t="s">
        <v>268</v>
      </c>
    </row>
    <row r="3" spans="1:44" ht="15.75" thickBot="1">
      <c r="A3" s="487" t="s">
        <v>139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72"/>
      <c r="R3" s="72"/>
      <c r="S3" s="72"/>
      <c r="T3" s="71"/>
      <c r="U3" s="71"/>
      <c r="V3" s="71"/>
      <c r="W3" s="71"/>
      <c r="X3" s="71"/>
      <c r="AD3" s="71"/>
      <c r="AE3" s="71"/>
      <c r="AF3" s="71"/>
      <c r="AG3" s="290">
        <f>SUM(T51,T60,T78,T92,T105,T122,T144,T164,T180,T203,T221,T230,T240,T259,T274,T297,T311,T333,T347,T362,T382,T396,T407,T418,T440,T452,T463,T472)</f>
        <v>132</v>
      </c>
      <c r="AH3" s="291">
        <f>SUM(U51,U452,U60,U78,U92,U105,U122,U144,U164,U180,U203,U221,U230,U240,U259,U274,U297,U311,U333,U347,U362,U382,U396,U407,U418,U440,U463,U472,)</f>
        <v>140</v>
      </c>
      <c r="AI3" s="291">
        <f>SUM(V51,V60,V78,V92,V105,V122,V144,V164,V180,V203,V221,V230,V240,V259,V274,V297,V311,V333,V347,V362,V382,V396,V407,V418,V440,V452,V463,V472)</f>
        <v>17</v>
      </c>
      <c r="AJ3" s="299">
        <f>SUM(W51,W60,W78,W92,W105,W122,W144,W164,W180,W203,W221,W230,W240,W259,W274,W297,W311,W347,W333,W440,W452,W463,W472)</f>
        <v>3</v>
      </c>
      <c r="AK3" s="298">
        <f>SUM(AG3:AJ3)</f>
        <v>292</v>
      </c>
      <c r="AL3" s="71"/>
      <c r="AM3" s="71"/>
      <c r="AN3" s="290">
        <f>SUM(AF51,AF60,AF78,AF92,AF105,AF122,AF144,AF164,AF180,AF203,AF221,AF230,AF240,AF259,AF274,AF297,AF311,AF333,AF347,AF362,AF382,AF396,AF407,AF418,AF440,AF452,AF463,AF472)</f>
        <v>134</v>
      </c>
      <c r="AO3" s="290">
        <f>SUM(AG51,AG60,AG78,AG92,AG105,AG122,AG144,AG164,AG180,AG203,AG221,AG230,AG240,AG259,AG274,AG297,AG311,AG333,AG347,AG362,AG382,AG396,AG407,AG418,AG440,AG452,AG463,AG472)</f>
        <v>156</v>
      </c>
      <c r="AP3" s="290">
        <f>SUM(AH51,AH60,AH78,AH92,AH105,AH122,AH144,AH164,AH180,AH203,AH221,AH230,AH240,AH259,AH274,AH297,AH311,AH333,AH347,AH362,AH382,AH396,AH407,AH418,AH440,AH452,AH463,AH472)</f>
        <v>1</v>
      </c>
      <c r="AQ3" s="290">
        <f t="shared" ref="AQ3" si="0">SUM(AI51,AI60,AI78,AI92,AI105,AI122,AI144,AI164,AI180,AI203,AI221,AI230,AI240,AI259,AI274,AI297,AI311,AI333,AI347,AI362,AI382,AI396,AI407,AI418,AI440,AI452,AI463,AI472)</f>
        <v>0</v>
      </c>
      <c r="AR3" s="298">
        <f>SUM(AN3:AQ3)</f>
        <v>291</v>
      </c>
    </row>
    <row r="4" spans="1:44" ht="63" customHeight="1">
      <c r="A4" s="490" t="s">
        <v>140</v>
      </c>
      <c r="B4" s="491"/>
      <c r="C4" s="491"/>
      <c r="D4" s="492" t="s">
        <v>315</v>
      </c>
      <c r="E4" s="492"/>
      <c r="F4" s="493" t="s">
        <v>316</v>
      </c>
      <c r="G4" s="493"/>
      <c r="H4" s="493"/>
      <c r="I4" s="494" t="s">
        <v>317</v>
      </c>
      <c r="J4" s="494"/>
      <c r="K4" s="494"/>
      <c r="L4" s="495" t="s">
        <v>318</v>
      </c>
      <c r="M4" s="495"/>
      <c r="N4" s="495"/>
      <c r="O4" s="495"/>
      <c r="P4" s="496"/>
      <c r="Q4" s="72"/>
      <c r="R4" s="72"/>
      <c r="S4" s="72"/>
      <c r="T4" s="71"/>
      <c r="U4" s="71"/>
      <c r="V4" s="71"/>
      <c r="W4" s="500" t="s">
        <v>141</v>
      </c>
      <c r="X4" s="501"/>
      <c r="Y4" s="501"/>
      <c r="Z4" s="501"/>
      <c r="AA4" s="501"/>
      <c r="AB4" s="501"/>
      <c r="AC4" s="501"/>
      <c r="AD4" s="501"/>
      <c r="AE4" s="73">
        <f>SUM($AB8:$AB481)</f>
        <v>-400.97673844387532</v>
      </c>
      <c r="AF4" s="71"/>
      <c r="AH4" s="71"/>
      <c r="AI4" s="71"/>
      <c r="AJ4" s="71"/>
      <c r="AK4" s="71"/>
      <c r="AL4" s="71"/>
      <c r="AM4" s="71"/>
      <c r="AN4" s="71"/>
      <c r="AO4" s="71"/>
    </row>
    <row r="5" spans="1:44" ht="97.5" customHeight="1">
      <c r="A5" s="490"/>
      <c r="B5" s="491"/>
      <c r="C5" s="491"/>
      <c r="D5" s="502" t="s">
        <v>319</v>
      </c>
      <c r="E5" s="502"/>
      <c r="F5" s="488" t="s">
        <v>320</v>
      </c>
      <c r="G5" s="488"/>
      <c r="H5" s="488"/>
      <c r="I5" s="503" t="s">
        <v>321</v>
      </c>
      <c r="J5" s="503"/>
      <c r="K5" s="503"/>
      <c r="L5" s="503"/>
      <c r="M5" s="503"/>
      <c r="N5" s="504" t="s">
        <v>202</v>
      </c>
      <c r="O5" s="504"/>
      <c r="P5" s="505"/>
      <c r="Q5" s="72"/>
      <c r="R5" s="72"/>
      <c r="S5" s="72"/>
      <c r="T5" s="71"/>
      <c r="U5" s="71"/>
      <c r="V5" s="71"/>
      <c r="W5" s="506" t="s">
        <v>142</v>
      </c>
      <c r="X5" s="507"/>
      <c r="Y5" s="507"/>
      <c r="Z5" s="507"/>
      <c r="AA5" s="507"/>
      <c r="AB5" s="507"/>
      <c r="AC5" s="507"/>
      <c r="AD5" s="507"/>
      <c r="AE5" s="74">
        <f>SUM(AN8:AN471)</f>
        <v>27.576793732560731</v>
      </c>
      <c r="AF5" s="71"/>
      <c r="AH5" s="71"/>
      <c r="AI5" s="71"/>
      <c r="AJ5" s="71"/>
      <c r="AK5" s="71"/>
      <c r="AL5" s="71"/>
      <c r="AM5" s="71"/>
      <c r="AN5" s="71"/>
      <c r="AO5" s="71"/>
    </row>
    <row r="6" spans="1:44" ht="24.75" customHeight="1" thickBot="1">
      <c r="A6" s="499" t="s">
        <v>143</v>
      </c>
      <c r="B6" s="479"/>
      <c r="C6" s="479"/>
      <c r="D6" s="479"/>
      <c r="E6" s="479"/>
      <c r="F6" s="479">
        <v>100</v>
      </c>
      <c r="G6" s="479"/>
      <c r="H6" s="479" t="s">
        <v>144</v>
      </c>
      <c r="I6" s="479"/>
      <c r="J6" s="479"/>
      <c r="K6" s="479"/>
      <c r="L6" s="479"/>
      <c r="M6" s="479"/>
      <c r="N6" s="479"/>
      <c r="O6" s="479">
        <v>13</v>
      </c>
      <c r="P6" s="480"/>
      <c r="Q6" s="75"/>
      <c r="R6" s="71"/>
      <c r="S6" s="75"/>
      <c r="T6" s="71"/>
      <c r="U6" s="71"/>
      <c r="V6" s="71"/>
      <c r="W6" s="497" t="s">
        <v>145</v>
      </c>
      <c r="X6" s="498"/>
      <c r="Y6" s="498"/>
      <c r="Z6" s="498"/>
      <c r="AA6" s="498"/>
      <c r="AB6" s="498"/>
      <c r="AC6" s="498"/>
      <c r="AD6" s="498"/>
      <c r="AE6" s="76">
        <f>$AE$4+$AE$5</f>
        <v>-373.39994471131456</v>
      </c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44" ht="15.75" thickBot="1">
      <c r="A7" s="77"/>
      <c r="B7" s="77"/>
      <c r="C7" s="77"/>
      <c r="D7" s="77"/>
      <c r="E7" s="77"/>
      <c r="F7" s="77"/>
      <c r="G7" s="77"/>
      <c r="H7" s="77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4">
      <c r="A8" s="470" t="s">
        <v>146</v>
      </c>
      <c r="B8" s="472" t="s">
        <v>147</v>
      </c>
      <c r="C8" s="474" t="s">
        <v>148</v>
      </c>
      <c r="D8" s="476" t="s">
        <v>149</v>
      </c>
      <c r="E8" s="478" t="s">
        <v>150</v>
      </c>
      <c r="F8" s="465" t="s">
        <v>151</v>
      </c>
      <c r="G8" s="466"/>
      <c r="H8" s="466"/>
      <c r="I8" s="466"/>
      <c r="J8" s="466"/>
      <c r="K8" s="466"/>
      <c r="L8" s="466"/>
      <c r="M8" s="466"/>
      <c r="N8" s="466" t="s">
        <v>152</v>
      </c>
      <c r="O8" s="466"/>
      <c r="P8" s="467"/>
      <c r="Q8" s="443" t="s">
        <v>153</v>
      </c>
      <c r="R8" s="444"/>
      <c r="S8" s="444"/>
      <c r="T8" s="444"/>
      <c r="U8" s="444"/>
      <c r="V8" s="444"/>
      <c r="W8" s="444"/>
      <c r="X8" s="444"/>
      <c r="Y8" s="444" t="s">
        <v>152</v>
      </c>
      <c r="Z8" s="444"/>
      <c r="AA8" s="445"/>
      <c r="AB8" s="468" t="s">
        <v>154</v>
      </c>
      <c r="AC8" s="441" t="s">
        <v>155</v>
      </c>
      <c r="AD8" s="442"/>
      <c r="AE8" s="442"/>
      <c r="AF8" s="442"/>
      <c r="AG8" s="442"/>
      <c r="AH8" s="442"/>
      <c r="AI8" s="442"/>
      <c r="AJ8" s="443"/>
      <c r="AK8" s="444" t="s">
        <v>152</v>
      </c>
      <c r="AL8" s="444"/>
      <c r="AM8" s="445"/>
      <c r="AN8" s="446" t="s">
        <v>156</v>
      </c>
      <c r="AO8" s="448" t="s">
        <v>157</v>
      </c>
    </row>
    <row r="9" spans="1:44" ht="34.5" thickBot="1">
      <c r="A9" s="471"/>
      <c r="B9" s="473"/>
      <c r="C9" s="475"/>
      <c r="D9" s="477"/>
      <c r="E9" s="475"/>
      <c r="F9" s="78" t="s">
        <v>158</v>
      </c>
      <c r="G9" s="79" t="s">
        <v>159</v>
      </c>
      <c r="H9" s="79" t="s">
        <v>160</v>
      </c>
      <c r="I9" s="79" t="s">
        <v>161</v>
      </c>
      <c r="J9" s="79" t="s">
        <v>162</v>
      </c>
      <c r="K9" s="79" t="s">
        <v>163</v>
      </c>
      <c r="L9" s="79" t="s">
        <v>164</v>
      </c>
      <c r="M9" s="79" t="s">
        <v>165</v>
      </c>
      <c r="N9" s="80" t="s">
        <v>166</v>
      </c>
      <c r="O9" s="80" t="s">
        <v>167</v>
      </c>
      <c r="P9" s="81" t="s">
        <v>168</v>
      </c>
      <c r="Q9" s="82" t="s">
        <v>158</v>
      </c>
      <c r="R9" s="83" t="s">
        <v>159</v>
      </c>
      <c r="S9" s="83" t="s">
        <v>160</v>
      </c>
      <c r="T9" s="83" t="s">
        <v>161</v>
      </c>
      <c r="U9" s="83" t="s">
        <v>162</v>
      </c>
      <c r="V9" s="83" t="s">
        <v>163</v>
      </c>
      <c r="W9" s="83" t="s">
        <v>164</v>
      </c>
      <c r="X9" s="83" t="s">
        <v>165</v>
      </c>
      <c r="Y9" s="84" t="s">
        <v>169</v>
      </c>
      <c r="Z9" s="84" t="s">
        <v>170</v>
      </c>
      <c r="AA9" s="85" t="s">
        <v>171</v>
      </c>
      <c r="AB9" s="469"/>
      <c r="AC9" s="83" t="s">
        <v>172</v>
      </c>
      <c r="AD9" s="83" t="s">
        <v>173</v>
      </c>
      <c r="AE9" s="83" t="s">
        <v>174</v>
      </c>
      <c r="AF9" s="83" t="s">
        <v>175</v>
      </c>
      <c r="AG9" s="83" t="s">
        <v>176</v>
      </c>
      <c r="AH9" s="83" t="s">
        <v>177</v>
      </c>
      <c r="AI9" s="83" t="s">
        <v>178</v>
      </c>
      <c r="AJ9" s="83" t="s">
        <v>179</v>
      </c>
      <c r="AK9" s="84" t="s">
        <v>180</v>
      </c>
      <c r="AL9" s="84" t="s">
        <v>181</v>
      </c>
      <c r="AM9" s="84" t="s">
        <v>182</v>
      </c>
      <c r="AN9" s="447"/>
      <c r="AO9" s="449"/>
    </row>
    <row r="10" spans="1:44">
      <c r="A10" s="450" t="s">
        <v>201</v>
      </c>
      <c r="B10" s="86">
        <v>1</v>
      </c>
      <c r="C10" s="87" t="s">
        <v>108</v>
      </c>
      <c r="D10" s="88"/>
      <c r="E10" s="89"/>
      <c r="F10" s="90"/>
      <c r="G10" s="91"/>
      <c r="H10" s="91"/>
      <c r="I10" s="91"/>
      <c r="J10" s="91"/>
      <c r="K10" s="91"/>
      <c r="L10" s="91"/>
      <c r="M10" s="91"/>
      <c r="N10" s="92">
        <f>(3*$F10)+(2*$G10)+$H10+$I10+$J10+$K10+$L10+M10</f>
        <v>0</v>
      </c>
      <c r="O10" s="93">
        <f>IF($N10&lt;&gt;0,(($N10-$O$6)/($F$6-$O$6))*100,0)</f>
        <v>0</v>
      </c>
      <c r="P10" s="94">
        <f>($O10*$B10)/100</f>
        <v>0</v>
      </c>
      <c r="Q10" s="95"/>
      <c r="R10" s="95"/>
      <c r="S10" s="95"/>
      <c r="T10" s="95"/>
      <c r="U10" s="95"/>
      <c r="V10" s="95"/>
      <c r="W10" s="95"/>
      <c r="X10" s="95"/>
      <c r="Y10" s="96">
        <f>(3*$Q10)+(2*$R10)+$S10+$T10+$U10+$V10+$W10+$X10</f>
        <v>0</v>
      </c>
      <c r="Z10" s="97">
        <f>IF($Y10&lt;&gt;0,(($Y10-$O$6)/($F$6-$O$6))*100,0)</f>
        <v>0</v>
      </c>
      <c r="AA10" s="98">
        <f>($Z10*$B10)/100</f>
        <v>0</v>
      </c>
      <c r="AB10" s="99"/>
      <c r="AC10" s="100"/>
      <c r="AD10" s="100"/>
      <c r="AE10" s="100"/>
      <c r="AF10" s="100"/>
      <c r="AG10" s="100"/>
      <c r="AH10" s="100"/>
      <c r="AI10" s="100"/>
      <c r="AJ10" s="100"/>
      <c r="AK10" s="101">
        <f t="shared" ref="AK10:AK33" si="1">(3*$AC10)+(2*$AD10)+$AE10+$AF10+$AG10+$AH10+$AI10+$AJ10</f>
        <v>0</v>
      </c>
      <c r="AL10" s="96">
        <f>IF($AK10&lt;&gt;0,(($AK10-$O$6)/($F$6-$O$6))*100,0)</f>
        <v>0</v>
      </c>
      <c r="AM10" s="98">
        <f t="shared" ref="AM10:AM33" si="2">($AL10*$B10)/100</f>
        <v>0</v>
      </c>
      <c r="AN10" s="453">
        <f>$AO34-$AB34</f>
        <v>0</v>
      </c>
      <c r="AO10" s="455"/>
    </row>
    <row r="11" spans="1:44">
      <c r="A11" s="451"/>
      <c r="B11" s="102">
        <f>B10+1</f>
        <v>2</v>
      </c>
      <c r="C11" s="103" t="s">
        <v>109</v>
      </c>
      <c r="D11" s="104"/>
      <c r="E11" s="105"/>
      <c r="F11" s="106"/>
      <c r="G11" s="107"/>
      <c r="H11" s="107"/>
      <c r="I11" s="107"/>
      <c r="J11" s="107"/>
      <c r="K11" s="107"/>
      <c r="L11" s="107"/>
      <c r="M11" s="107"/>
      <c r="N11" s="108">
        <f>(3*$F11)+(2*$G11)+$H11+$I11+$J11+$K11+$L11+M11</f>
        <v>0</v>
      </c>
      <c r="O11" s="109">
        <f t="shared" ref="O11:O33" si="3">IF($N11&lt;&gt;0,(($N11-$O$6)/($F$6-$O$6))*100,0)</f>
        <v>0</v>
      </c>
      <c r="P11" s="110">
        <f t="shared" ref="P11:P33" si="4">($O11*$B11)/100</f>
        <v>0</v>
      </c>
      <c r="Q11" s="111"/>
      <c r="R11" s="112"/>
      <c r="S11" s="112"/>
      <c r="T11" s="112"/>
      <c r="U11" s="112"/>
      <c r="V11" s="112"/>
      <c r="W11" s="112"/>
      <c r="X11" s="112"/>
      <c r="Y11" s="96">
        <f t="shared" ref="Y11:Y33" si="5">(3*$Q11)+(2*$R11)+$S11+$T11+$U11+$V11+$W11+$X11</f>
        <v>0</v>
      </c>
      <c r="Z11" s="101">
        <f t="shared" ref="Z11:Z33" si="6">IF($Y11&lt;&gt;0,(($Y11-$O$6)/($F$6-$O$6))*100,0)</f>
        <v>0</v>
      </c>
      <c r="AA11" s="98">
        <f t="shared" ref="AA11:AA33" si="7">($Z11*$B11)/100</f>
        <v>0</v>
      </c>
      <c r="AB11" s="113"/>
      <c r="AC11" s="112"/>
      <c r="AD11" s="112"/>
      <c r="AE11" s="112"/>
      <c r="AF11" s="112"/>
      <c r="AG11" s="112"/>
      <c r="AH11" s="112"/>
      <c r="AI11" s="112"/>
      <c r="AJ11" s="112"/>
      <c r="AK11" s="101">
        <f t="shared" si="1"/>
        <v>0</v>
      </c>
      <c r="AL11" s="96">
        <f t="shared" ref="AL11:AL33" si="8">IF($AK11&lt;&gt;0,(($AK11-$Q$6)/($F$6-$Q$6))*100,0)</f>
        <v>0</v>
      </c>
      <c r="AM11" s="98">
        <f t="shared" si="2"/>
        <v>0</v>
      </c>
      <c r="AN11" s="454"/>
      <c r="AO11" s="456"/>
    </row>
    <row r="12" spans="1:44">
      <c r="A12" s="451"/>
      <c r="B12" s="102">
        <f t="shared" ref="B12:B33" si="9">B11+1</f>
        <v>3</v>
      </c>
      <c r="C12" s="103" t="s">
        <v>191</v>
      </c>
      <c r="D12" s="104"/>
      <c r="E12" s="105"/>
      <c r="F12" s="106"/>
      <c r="G12" s="107"/>
      <c r="H12" s="107"/>
      <c r="I12" s="107"/>
      <c r="J12" s="107"/>
      <c r="K12" s="107"/>
      <c r="L12" s="107"/>
      <c r="M12" s="107"/>
      <c r="N12" s="108">
        <f t="shared" ref="N12:N33" si="10">(3*$F12)+(2*$G12)+$H12+$I12+$J12+$K12+$L12+M12</f>
        <v>0</v>
      </c>
      <c r="O12" s="109">
        <f t="shared" si="3"/>
        <v>0</v>
      </c>
      <c r="P12" s="110">
        <f t="shared" si="4"/>
        <v>0</v>
      </c>
      <c r="Q12" s="111"/>
      <c r="R12" s="112"/>
      <c r="S12" s="112"/>
      <c r="T12" s="112"/>
      <c r="U12" s="112"/>
      <c r="V12" s="112"/>
      <c r="W12" s="112"/>
      <c r="X12" s="112"/>
      <c r="Y12" s="96">
        <f t="shared" si="5"/>
        <v>0</v>
      </c>
      <c r="Z12" s="101">
        <f t="shared" si="6"/>
        <v>0</v>
      </c>
      <c r="AA12" s="98">
        <f t="shared" si="7"/>
        <v>0</v>
      </c>
      <c r="AB12" s="113"/>
      <c r="AC12" s="112"/>
      <c r="AD12" s="112"/>
      <c r="AE12" s="112"/>
      <c r="AF12" s="112"/>
      <c r="AG12" s="112"/>
      <c r="AH12" s="112"/>
      <c r="AI12" s="112"/>
      <c r="AJ12" s="112"/>
      <c r="AK12" s="101">
        <f t="shared" si="1"/>
        <v>0</v>
      </c>
      <c r="AL12" s="96">
        <f t="shared" si="8"/>
        <v>0</v>
      </c>
      <c r="AM12" s="98">
        <f t="shared" si="2"/>
        <v>0</v>
      </c>
      <c r="AN12" s="454"/>
      <c r="AO12" s="456"/>
    </row>
    <row r="13" spans="1:44">
      <c r="A13" s="451"/>
      <c r="B13" s="102">
        <f t="shared" si="9"/>
        <v>4</v>
      </c>
      <c r="C13" s="103" t="s">
        <v>192</v>
      </c>
      <c r="D13" s="104"/>
      <c r="E13" s="105"/>
      <c r="F13" s="106"/>
      <c r="G13" s="107"/>
      <c r="H13" s="107"/>
      <c r="I13" s="107"/>
      <c r="J13" s="107"/>
      <c r="K13" s="107"/>
      <c r="L13" s="107"/>
      <c r="M13" s="107"/>
      <c r="N13" s="108">
        <f t="shared" si="10"/>
        <v>0</v>
      </c>
      <c r="O13" s="109">
        <f t="shared" si="3"/>
        <v>0</v>
      </c>
      <c r="P13" s="110">
        <f t="shared" si="4"/>
        <v>0</v>
      </c>
      <c r="Q13" s="111"/>
      <c r="R13" s="112"/>
      <c r="S13" s="112"/>
      <c r="T13" s="112"/>
      <c r="U13" s="112"/>
      <c r="V13" s="112"/>
      <c r="W13" s="112"/>
      <c r="X13" s="112"/>
      <c r="Y13" s="96">
        <f t="shared" si="5"/>
        <v>0</v>
      </c>
      <c r="Z13" s="101">
        <f t="shared" si="6"/>
        <v>0</v>
      </c>
      <c r="AA13" s="98">
        <f t="shared" si="7"/>
        <v>0</v>
      </c>
      <c r="AB13" s="113"/>
      <c r="AC13" s="112"/>
      <c r="AD13" s="112"/>
      <c r="AE13" s="112"/>
      <c r="AF13" s="112"/>
      <c r="AG13" s="112"/>
      <c r="AH13" s="112"/>
      <c r="AI13" s="112"/>
      <c r="AJ13" s="112"/>
      <c r="AK13" s="101">
        <f t="shared" si="1"/>
        <v>0</v>
      </c>
      <c r="AL13" s="96">
        <f t="shared" si="8"/>
        <v>0</v>
      </c>
      <c r="AM13" s="98">
        <f t="shared" si="2"/>
        <v>0</v>
      </c>
      <c r="AN13" s="454"/>
      <c r="AO13" s="456"/>
    </row>
    <row r="14" spans="1:44">
      <c r="A14" s="451"/>
      <c r="B14" s="102">
        <f t="shared" si="9"/>
        <v>5</v>
      </c>
      <c r="C14" s="103" t="s">
        <v>187</v>
      </c>
      <c r="D14" s="104"/>
      <c r="E14" s="114"/>
      <c r="F14" s="115"/>
      <c r="G14" s="91"/>
      <c r="H14" s="91"/>
      <c r="I14" s="91"/>
      <c r="J14" s="91"/>
      <c r="K14" s="91"/>
      <c r="L14" s="91"/>
      <c r="M14" s="91"/>
      <c r="N14" s="109">
        <f t="shared" si="10"/>
        <v>0</v>
      </c>
      <c r="O14" s="109">
        <f t="shared" si="3"/>
        <v>0</v>
      </c>
      <c r="P14" s="110">
        <f t="shared" si="4"/>
        <v>0</v>
      </c>
      <c r="Q14" s="111"/>
      <c r="R14" s="112"/>
      <c r="S14" s="112"/>
      <c r="T14" s="112"/>
      <c r="U14" s="112"/>
      <c r="V14" s="112"/>
      <c r="W14" s="112"/>
      <c r="X14" s="112"/>
      <c r="Y14" s="96">
        <f t="shared" si="5"/>
        <v>0</v>
      </c>
      <c r="Z14" s="101">
        <f t="shared" si="6"/>
        <v>0</v>
      </c>
      <c r="AA14" s="98">
        <f t="shared" si="7"/>
        <v>0</v>
      </c>
      <c r="AB14" s="113"/>
      <c r="AC14" s="112"/>
      <c r="AD14" s="112"/>
      <c r="AE14" s="112"/>
      <c r="AF14" s="112"/>
      <c r="AG14" s="112"/>
      <c r="AH14" s="112"/>
      <c r="AI14" s="112"/>
      <c r="AJ14" s="112"/>
      <c r="AK14" s="101">
        <f t="shared" si="1"/>
        <v>0</v>
      </c>
      <c r="AL14" s="96">
        <f t="shared" si="8"/>
        <v>0</v>
      </c>
      <c r="AM14" s="98">
        <f t="shared" si="2"/>
        <v>0</v>
      </c>
      <c r="AN14" s="454"/>
      <c r="AO14" s="456"/>
    </row>
    <row r="15" spans="1:44">
      <c r="A15" s="451"/>
      <c r="B15" s="102">
        <f t="shared" si="9"/>
        <v>6</v>
      </c>
      <c r="C15" s="103" t="s">
        <v>113</v>
      </c>
      <c r="D15" s="104"/>
      <c r="E15" s="114"/>
      <c r="F15" s="116"/>
      <c r="G15" s="107"/>
      <c r="H15" s="107"/>
      <c r="I15" s="107"/>
      <c r="J15" s="107"/>
      <c r="K15" s="107"/>
      <c r="L15" s="107"/>
      <c r="M15" s="107"/>
      <c r="N15" s="109">
        <f t="shared" si="10"/>
        <v>0</v>
      </c>
      <c r="O15" s="109">
        <f t="shared" si="3"/>
        <v>0</v>
      </c>
      <c r="P15" s="110">
        <f t="shared" si="4"/>
        <v>0</v>
      </c>
      <c r="Q15" s="111"/>
      <c r="R15" s="112"/>
      <c r="S15" s="112"/>
      <c r="T15" s="112"/>
      <c r="U15" s="112"/>
      <c r="V15" s="112"/>
      <c r="W15" s="112"/>
      <c r="X15" s="112"/>
      <c r="Y15" s="96">
        <f t="shared" si="5"/>
        <v>0</v>
      </c>
      <c r="Z15" s="101">
        <f t="shared" si="6"/>
        <v>0</v>
      </c>
      <c r="AA15" s="98">
        <f t="shared" si="7"/>
        <v>0</v>
      </c>
      <c r="AB15" s="113"/>
      <c r="AC15" s="112"/>
      <c r="AD15" s="112"/>
      <c r="AE15" s="112"/>
      <c r="AF15" s="112"/>
      <c r="AG15" s="112"/>
      <c r="AH15" s="112"/>
      <c r="AI15" s="112"/>
      <c r="AJ15" s="112"/>
      <c r="AK15" s="101">
        <f t="shared" si="1"/>
        <v>0</v>
      </c>
      <c r="AL15" s="96">
        <f t="shared" si="8"/>
        <v>0</v>
      </c>
      <c r="AM15" s="98">
        <f t="shared" si="2"/>
        <v>0</v>
      </c>
      <c r="AN15" s="454"/>
      <c r="AO15" s="456"/>
    </row>
    <row r="16" spans="1:44">
      <c r="A16" s="451"/>
      <c r="B16" s="102">
        <f t="shared" si="9"/>
        <v>7</v>
      </c>
      <c r="C16" s="103" t="s">
        <v>114</v>
      </c>
      <c r="D16" s="104"/>
      <c r="E16" s="114"/>
      <c r="F16" s="116"/>
      <c r="G16" s="107"/>
      <c r="H16" s="107"/>
      <c r="I16" s="107"/>
      <c r="J16" s="107"/>
      <c r="K16" s="107"/>
      <c r="L16" s="107"/>
      <c r="M16" s="107"/>
      <c r="N16" s="109">
        <f>(3*$F16)+(2*$G16)+$H16+$I16+$J16+$K16+$L16+M16</f>
        <v>0</v>
      </c>
      <c r="O16" s="109">
        <f t="shared" si="3"/>
        <v>0</v>
      </c>
      <c r="P16" s="110">
        <f t="shared" si="4"/>
        <v>0</v>
      </c>
      <c r="Q16" s="111"/>
      <c r="R16" s="112"/>
      <c r="S16" s="112"/>
      <c r="T16" s="112"/>
      <c r="U16" s="112"/>
      <c r="V16" s="112"/>
      <c r="W16" s="112"/>
      <c r="X16" s="112"/>
      <c r="Y16" s="96">
        <f t="shared" si="5"/>
        <v>0</v>
      </c>
      <c r="Z16" s="101">
        <f t="shared" si="6"/>
        <v>0</v>
      </c>
      <c r="AA16" s="98">
        <f t="shared" si="7"/>
        <v>0</v>
      </c>
      <c r="AB16" s="113"/>
      <c r="AC16" s="112"/>
      <c r="AD16" s="112"/>
      <c r="AE16" s="112"/>
      <c r="AF16" s="112"/>
      <c r="AG16" s="112"/>
      <c r="AH16" s="112"/>
      <c r="AI16" s="112"/>
      <c r="AJ16" s="112"/>
      <c r="AK16" s="101">
        <f t="shared" si="1"/>
        <v>0</v>
      </c>
      <c r="AL16" s="96">
        <f t="shared" si="8"/>
        <v>0</v>
      </c>
      <c r="AM16" s="98">
        <f t="shared" si="2"/>
        <v>0</v>
      </c>
      <c r="AN16" s="454"/>
      <c r="AO16" s="456"/>
    </row>
    <row r="17" spans="1:41">
      <c r="A17" s="451"/>
      <c r="B17" s="102">
        <f t="shared" si="9"/>
        <v>8</v>
      </c>
      <c r="C17" s="103" t="s">
        <v>115</v>
      </c>
      <c r="D17" s="104"/>
      <c r="E17" s="114"/>
      <c r="F17" s="116"/>
      <c r="G17" s="107"/>
      <c r="H17" s="107"/>
      <c r="I17" s="107"/>
      <c r="J17" s="107"/>
      <c r="K17" s="107"/>
      <c r="L17" s="107"/>
      <c r="M17" s="107"/>
      <c r="N17" s="109">
        <f t="shared" ref="N17:N24" si="11">(3*$F17)+(2*$G17)+$H17+$I17+$J17+$K17+$L17+M17</f>
        <v>0</v>
      </c>
      <c r="O17" s="109">
        <f t="shared" si="3"/>
        <v>0</v>
      </c>
      <c r="P17" s="110">
        <f t="shared" si="4"/>
        <v>0</v>
      </c>
      <c r="Q17" s="111"/>
      <c r="R17" s="112"/>
      <c r="S17" s="112"/>
      <c r="T17" s="112"/>
      <c r="U17" s="112"/>
      <c r="V17" s="112"/>
      <c r="W17" s="112"/>
      <c r="X17" s="112"/>
      <c r="Y17" s="96"/>
      <c r="Z17" s="101"/>
      <c r="AA17" s="98"/>
      <c r="AB17" s="113"/>
      <c r="AC17" s="112"/>
      <c r="AD17" s="112"/>
      <c r="AE17" s="112"/>
      <c r="AF17" s="112"/>
      <c r="AG17" s="112"/>
      <c r="AH17" s="112"/>
      <c r="AI17" s="112"/>
      <c r="AJ17" s="112"/>
      <c r="AK17" s="101"/>
      <c r="AL17" s="96"/>
      <c r="AM17" s="98"/>
      <c r="AN17" s="454"/>
      <c r="AO17" s="456"/>
    </row>
    <row r="18" spans="1:41">
      <c r="A18" s="451"/>
      <c r="B18" s="102">
        <f t="shared" si="9"/>
        <v>9</v>
      </c>
      <c r="C18" s="103" t="s">
        <v>116</v>
      </c>
      <c r="D18" s="104"/>
      <c r="E18" s="114"/>
      <c r="F18" s="116"/>
      <c r="G18" s="107"/>
      <c r="H18" s="107"/>
      <c r="I18" s="107"/>
      <c r="J18" s="107"/>
      <c r="K18" s="107"/>
      <c r="L18" s="107"/>
      <c r="M18" s="107"/>
      <c r="N18" s="109">
        <f t="shared" si="11"/>
        <v>0</v>
      </c>
      <c r="O18" s="109">
        <f t="shared" si="3"/>
        <v>0</v>
      </c>
      <c r="P18" s="110">
        <f t="shared" si="4"/>
        <v>0</v>
      </c>
      <c r="Q18" s="111"/>
      <c r="R18" s="112"/>
      <c r="S18" s="112"/>
      <c r="T18" s="112"/>
      <c r="U18" s="112"/>
      <c r="V18" s="112"/>
      <c r="W18" s="112"/>
      <c r="X18" s="112"/>
      <c r="Y18" s="96"/>
      <c r="Z18" s="101"/>
      <c r="AA18" s="98"/>
      <c r="AB18" s="113"/>
      <c r="AC18" s="112"/>
      <c r="AD18" s="112"/>
      <c r="AE18" s="112"/>
      <c r="AF18" s="112"/>
      <c r="AG18" s="112"/>
      <c r="AH18" s="112"/>
      <c r="AI18" s="112"/>
      <c r="AJ18" s="112"/>
      <c r="AK18" s="101"/>
      <c r="AL18" s="96"/>
      <c r="AM18" s="98"/>
      <c r="AN18" s="454"/>
      <c r="AO18" s="456"/>
    </row>
    <row r="19" spans="1:41">
      <c r="A19" s="451"/>
      <c r="B19" s="102">
        <f t="shared" si="9"/>
        <v>10</v>
      </c>
      <c r="C19" s="103" t="s">
        <v>193</v>
      </c>
      <c r="D19" s="104"/>
      <c r="E19" s="114"/>
      <c r="F19" s="116"/>
      <c r="G19" s="107"/>
      <c r="H19" s="107"/>
      <c r="I19" s="107"/>
      <c r="J19" s="107"/>
      <c r="K19" s="107"/>
      <c r="L19" s="107"/>
      <c r="M19" s="107"/>
      <c r="N19" s="109">
        <f t="shared" si="11"/>
        <v>0</v>
      </c>
      <c r="O19" s="109">
        <f t="shared" si="3"/>
        <v>0</v>
      </c>
      <c r="P19" s="110">
        <f t="shared" si="4"/>
        <v>0</v>
      </c>
      <c r="Q19" s="111"/>
      <c r="R19" s="112"/>
      <c r="S19" s="112"/>
      <c r="T19" s="112"/>
      <c r="U19" s="112"/>
      <c r="V19" s="112"/>
      <c r="W19" s="112"/>
      <c r="X19" s="112"/>
      <c r="Y19" s="96"/>
      <c r="Z19" s="101"/>
      <c r="AA19" s="98"/>
      <c r="AB19" s="113"/>
      <c r="AC19" s="112"/>
      <c r="AD19" s="112"/>
      <c r="AE19" s="112"/>
      <c r="AF19" s="112"/>
      <c r="AG19" s="112"/>
      <c r="AH19" s="112"/>
      <c r="AI19" s="112"/>
      <c r="AJ19" s="112"/>
      <c r="AK19" s="101"/>
      <c r="AL19" s="96"/>
      <c r="AM19" s="98"/>
      <c r="AN19" s="454"/>
      <c r="AO19" s="456"/>
    </row>
    <row r="20" spans="1:41">
      <c r="A20" s="451"/>
      <c r="B20" s="102">
        <f t="shared" si="9"/>
        <v>11</v>
      </c>
      <c r="C20" s="103" t="s">
        <v>194</v>
      </c>
      <c r="D20" s="104"/>
      <c r="E20" s="114"/>
      <c r="F20" s="116"/>
      <c r="G20" s="107"/>
      <c r="H20" s="107"/>
      <c r="I20" s="107"/>
      <c r="J20" s="107"/>
      <c r="K20" s="107"/>
      <c r="L20" s="107"/>
      <c r="M20" s="107"/>
      <c r="N20" s="109">
        <f t="shared" si="11"/>
        <v>0</v>
      </c>
      <c r="O20" s="109">
        <f t="shared" si="3"/>
        <v>0</v>
      </c>
      <c r="P20" s="110">
        <f t="shared" si="4"/>
        <v>0</v>
      </c>
      <c r="Q20" s="111"/>
      <c r="R20" s="112"/>
      <c r="S20" s="112"/>
      <c r="T20" s="112"/>
      <c r="U20" s="112"/>
      <c r="V20" s="112"/>
      <c r="W20" s="112"/>
      <c r="X20" s="112"/>
      <c r="Y20" s="96"/>
      <c r="Z20" s="101"/>
      <c r="AA20" s="98"/>
      <c r="AB20" s="113"/>
      <c r="AC20" s="112"/>
      <c r="AD20" s="112"/>
      <c r="AE20" s="112"/>
      <c r="AF20" s="112"/>
      <c r="AG20" s="112"/>
      <c r="AH20" s="112"/>
      <c r="AI20" s="112"/>
      <c r="AJ20" s="112"/>
      <c r="AK20" s="101"/>
      <c r="AL20" s="96"/>
      <c r="AM20" s="98"/>
      <c r="AN20" s="454"/>
      <c r="AO20" s="456"/>
    </row>
    <row r="21" spans="1:41">
      <c r="A21" s="451"/>
      <c r="B21" s="102">
        <f t="shared" si="9"/>
        <v>12</v>
      </c>
      <c r="C21" s="103" t="s">
        <v>195</v>
      </c>
      <c r="D21" s="104"/>
      <c r="E21" s="114"/>
      <c r="F21" s="116"/>
      <c r="G21" s="107"/>
      <c r="H21" s="107"/>
      <c r="I21" s="107"/>
      <c r="J21" s="107"/>
      <c r="K21" s="107"/>
      <c r="L21" s="107"/>
      <c r="M21" s="107"/>
      <c r="N21" s="109">
        <f t="shared" si="11"/>
        <v>0</v>
      </c>
      <c r="O21" s="109">
        <f t="shared" si="3"/>
        <v>0</v>
      </c>
      <c r="P21" s="110">
        <f t="shared" si="4"/>
        <v>0</v>
      </c>
      <c r="Q21" s="111"/>
      <c r="R21" s="112"/>
      <c r="S21" s="112"/>
      <c r="T21" s="112"/>
      <c r="U21" s="112"/>
      <c r="V21" s="112"/>
      <c r="W21" s="112"/>
      <c r="X21" s="112"/>
      <c r="Y21" s="96"/>
      <c r="Z21" s="101"/>
      <c r="AA21" s="98"/>
      <c r="AB21" s="113"/>
      <c r="AC21" s="112"/>
      <c r="AD21" s="112"/>
      <c r="AE21" s="112"/>
      <c r="AF21" s="112"/>
      <c r="AG21" s="112"/>
      <c r="AH21" s="112"/>
      <c r="AI21" s="112"/>
      <c r="AJ21" s="112"/>
      <c r="AK21" s="101"/>
      <c r="AL21" s="96"/>
      <c r="AM21" s="98"/>
      <c r="AN21" s="454"/>
      <c r="AO21" s="456"/>
    </row>
    <row r="22" spans="1:41">
      <c r="A22" s="451"/>
      <c r="B22" s="102">
        <f t="shared" si="9"/>
        <v>13</v>
      </c>
      <c r="C22" s="103" t="s">
        <v>196</v>
      </c>
      <c r="D22" s="104"/>
      <c r="E22" s="114"/>
      <c r="F22" s="116"/>
      <c r="G22" s="107"/>
      <c r="H22" s="107"/>
      <c r="I22" s="107"/>
      <c r="J22" s="107"/>
      <c r="K22" s="107"/>
      <c r="L22" s="107"/>
      <c r="M22" s="107"/>
      <c r="N22" s="109">
        <f t="shared" si="11"/>
        <v>0</v>
      </c>
      <c r="O22" s="109">
        <f t="shared" si="3"/>
        <v>0</v>
      </c>
      <c r="P22" s="110">
        <f t="shared" si="4"/>
        <v>0</v>
      </c>
      <c r="Q22" s="111"/>
      <c r="R22" s="112"/>
      <c r="S22" s="112"/>
      <c r="T22" s="112"/>
      <c r="U22" s="112"/>
      <c r="V22" s="112"/>
      <c r="W22" s="112"/>
      <c r="X22" s="112"/>
      <c r="Y22" s="96"/>
      <c r="Z22" s="101"/>
      <c r="AA22" s="98"/>
      <c r="AB22" s="113"/>
      <c r="AC22" s="112"/>
      <c r="AD22" s="112"/>
      <c r="AE22" s="112"/>
      <c r="AF22" s="112"/>
      <c r="AG22" s="112"/>
      <c r="AH22" s="112"/>
      <c r="AI22" s="112"/>
      <c r="AJ22" s="112"/>
      <c r="AK22" s="101"/>
      <c r="AL22" s="96"/>
      <c r="AM22" s="98"/>
      <c r="AN22" s="454"/>
      <c r="AO22" s="456"/>
    </row>
    <row r="23" spans="1:41">
      <c r="A23" s="451"/>
      <c r="B23" s="102">
        <f t="shared" si="9"/>
        <v>14</v>
      </c>
      <c r="C23" s="103" t="s">
        <v>121</v>
      </c>
      <c r="D23" s="104"/>
      <c r="E23" s="114"/>
      <c r="F23" s="116"/>
      <c r="G23" s="107"/>
      <c r="H23" s="107"/>
      <c r="I23" s="107"/>
      <c r="J23" s="107"/>
      <c r="K23" s="107"/>
      <c r="L23" s="107"/>
      <c r="M23" s="107"/>
      <c r="N23" s="109">
        <f t="shared" si="11"/>
        <v>0</v>
      </c>
      <c r="O23" s="109">
        <f>IF($N23&lt;&gt;0,(($N23-$O$6)/($F$6-$O$6))*100,0)</f>
        <v>0</v>
      </c>
      <c r="P23" s="110">
        <f t="shared" si="4"/>
        <v>0</v>
      </c>
      <c r="Q23" s="111"/>
      <c r="R23" s="112"/>
      <c r="S23" s="112"/>
      <c r="T23" s="112"/>
      <c r="U23" s="112"/>
      <c r="V23" s="112"/>
      <c r="W23" s="112"/>
      <c r="X23" s="112"/>
      <c r="Y23" s="96"/>
      <c r="Z23" s="101"/>
      <c r="AA23" s="98"/>
      <c r="AB23" s="113"/>
      <c r="AC23" s="112"/>
      <c r="AD23" s="112"/>
      <c r="AE23" s="112"/>
      <c r="AF23" s="112"/>
      <c r="AG23" s="112"/>
      <c r="AH23" s="112"/>
      <c r="AI23" s="112"/>
      <c r="AJ23" s="112"/>
      <c r="AK23" s="101"/>
      <c r="AL23" s="96"/>
      <c r="AM23" s="98"/>
      <c r="AN23" s="454"/>
      <c r="AO23" s="456"/>
    </row>
    <row r="24" spans="1:41">
      <c r="A24" s="451"/>
      <c r="B24" s="102">
        <f t="shared" si="9"/>
        <v>15</v>
      </c>
      <c r="C24" s="103" t="s">
        <v>122</v>
      </c>
      <c r="D24" s="104"/>
      <c r="E24" s="114"/>
      <c r="F24" s="116"/>
      <c r="G24" s="107"/>
      <c r="H24" s="107"/>
      <c r="I24" s="107"/>
      <c r="J24" s="107"/>
      <c r="K24" s="107"/>
      <c r="L24" s="107"/>
      <c r="M24" s="107"/>
      <c r="N24" s="109">
        <f t="shared" si="11"/>
        <v>0</v>
      </c>
      <c r="O24" s="109">
        <f t="shared" si="3"/>
        <v>0</v>
      </c>
      <c r="P24" s="110">
        <f t="shared" si="4"/>
        <v>0</v>
      </c>
      <c r="Q24" s="111"/>
      <c r="R24" s="112"/>
      <c r="S24" s="112"/>
      <c r="T24" s="112"/>
      <c r="U24" s="112"/>
      <c r="V24" s="112"/>
      <c r="W24" s="112"/>
      <c r="X24" s="112"/>
      <c r="Y24" s="96"/>
      <c r="Z24" s="101"/>
      <c r="AA24" s="98"/>
      <c r="AB24" s="113"/>
      <c r="AC24" s="112"/>
      <c r="AD24" s="112"/>
      <c r="AE24" s="112"/>
      <c r="AF24" s="112"/>
      <c r="AG24" s="112"/>
      <c r="AH24" s="112"/>
      <c r="AI24" s="112"/>
      <c r="AJ24" s="112"/>
      <c r="AK24" s="101"/>
      <c r="AL24" s="96"/>
      <c r="AM24" s="98"/>
      <c r="AN24" s="454"/>
      <c r="AO24" s="456"/>
    </row>
    <row r="25" spans="1:41">
      <c r="A25" s="451"/>
      <c r="B25" s="102">
        <f t="shared" si="9"/>
        <v>16</v>
      </c>
      <c r="C25" s="103" t="s">
        <v>197</v>
      </c>
      <c r="D25" s="104"/>
      <c r="E25" s="114"/>
      <c r="F25" s="116"/>
      <c r="G25" s="107"/>
      <c r="H25" s="107"/>
      <c r="I25" s="107"/>
      <c r="J25" s="107"/>
      <c r="K25" s="107"/>
      <c r="L25" s="107"/>
      <c r="M25" s="107"/>
      <c r="N25" s="109">
        <f>(3*$F25)+(2*$G25)+$H25+$I25+$J25+$K25+$L25+M25</f>
        <v>0</v>
      </c>
      <c r="O25" s="109">
        <f t="shared" si="3"/>
        <v>0</v>
      </c>
      <c r="P25" s="110">
        <f t="shared" si="4"/>
        <v>0</v>
      </c>
      <c r="Q25" s="111"/>
      <c r="R25" s="112"/>
      <c r="S25" s="112"/>
      <c r="T25" s="112"/>
      <c r="U25" s="112"/>
      <c r="V25" s="112"/>
      <c r="W25" s="112"/>
      <c r="X25" s="112"/>
      <c r="Y25" s="96">
        <f t="shared" si="5"/>
        <v>0</v>
      </c>
      <c r="Z25" s="101">
        <f t="shared" si="6"/>
        <v>0</v>
      </c>
      <c r="AA25" s="98">
        <f t="shared" si="7"/>
        <v>0</v>
      </c>
      <c r="AB25" s="113"/>
      <c r="AC25" s="112"/>
      <c r="AD25" s="112"/>
      <c r="AE25" s="112"/>
      <c r="AF25" s="112"/>
      <c r="AG25" s="112"/>
      <c r="AH25" s="112"/>
      <c r="AI25" s="112"/>
      <c r="AJ25" s="112"/>
      <c r="AK25" s="101">
        <f t="shared" si="1"/>
        <v>0</v>
      </c>
      <c r="AL25" s="96">
        <f t="shared" si="8"/>
        <v>0</v>
      </c>
      <c r="AM25" s="98">
        <f t="shared" si="2"/>
        <v>0</v>
      </c>
      <c r="AN25" s="454"/>
      <c r="AO25" s="456"/>
    </row>
    <row r="26" spans="1:41" ht="28.5">
      <c r="A26" s="451"/>
      <c r="B26" s="102">
        <f t="shared" si="9"/>
        <v>17</v>
      </c>
      <c r="C26" s="103" t="s">
        <v>198</v>
      </c>
      <c r="D26" s="104"/>
      <c r="E26" s="114"/>
      <c r="F26" s="116"/>
      <c r="G26" s="107"/>
      <c r="H26" s="107"/>
      <c r="I26" s="107"/>
      <c r="J26" s="107"/>
      <c r="K26" s="107"/>
      <c r="L26" s="107"/>
      <c r="M26" s="107"/>
      <c r="N26" s="109">
        <f t="shared" ref="N26:N28" si="12">(3*$F26)+(2*$G26)+$H26+$I26+$J26+$K26+$L26+M26</f>
        <v>0</v>
      </c>
      <c r="O26" s="109">
        <f t="shared" si="3"/>
        <v>0</v>
      </c>
      <c r="P26" s="110">
        <f t="shared" si="4"/>
        <v>0</v>
      </c>
      <c r="Q26" s="111"/>
      <c r="R26" s="112"/>
      <c r="S26" s="112"/>
      <c r="T26" s="112"/>
      <c r="U26" s="112"/>
      <c r="V26" s="112"/>
      <c r="W26" s="112"/>
      <c r="X26" s="112"/>
      <c r="Y26" s="96"/>
      <c r="Z26" s="101"/>
      <c r="AA26" s="98"/>
      <c r="AB26" s="113"/>
      <c r="AC26" s="112"/>
      <c r="AD26" s="112"/>
      <c r="AE26" s="112"/>
      <c r="AF26" s="112"/>
      <c r="AG26" s="112"/>
      <c r="AH26" s="112"/>
      <c r="AI26" s="112"/>
      <c r="AJ26" s="112"/>
      <c r="AK26" s="101"/>
      <c r="AL26" s="96"/>
      <c r="AM26" s="98"/>
      <c r="AN26" s="454"/>
      <c r="AO26" s="456"/>
    </row>
    <row r="27" spans="1:41" ht="28.5">
      <c r="A27" s="451"/>
      <c r="B27" s="102">
        <f t="shared" si="9"/>
        <v>18</v>
      </c>
      <c r="C27" s="103" t="s">
        <v>199</v>
      </c>
      <c r="D27" s="104"/>
      <c r="E27" s="114"/>
      <c r="F27" s="116"/>
      <c r="G27" s="107"/>
      <c r="H27" s="107"/>
      <c r="I27" s="107"/>
      <c r="J27" s="107"/>
      <c r="K27" s="107"/>
      <c r="L27" s="107"/>
      <c r="M27" s="107"/>
      <c r="N27" s="109">
        <f t="shared" si="12"/>
        <v>0</v>
      </c>
      <c r="O27" s="109">
        <f t="shared" si="3"/>
        <v>0</v>
      </c>
      <c r="P27" s="110">
        <f t="shared" si="4"/>
        <v>0</v>
      </c>
      <c r="Q27" s="111"/>
      <c r="R27" s="112"/>
      <c r="S27" s="112"/>
      <c r="T27" s="112"/>
      <c r="U27" s="112"/>
      <c r="V27" s="112"/>
      <c r="W27" s="112"/>
      <c r="X27" s="112"/>
      <c r="Y27" s="96"/>
      <c r="Z27" s="101"/>
      <c r="AA27" s="98"/>
      <c r="AB27" s="113"/>
      <c r="AC27" s="112"/>
      <c r="AD27" s="112"/>
      <c r="AE27" s="112"/>
      <c r="AF27" s="112"/>
      <c r="AG27" s="112"/>
      <c r="AH27" s="112"/>
      <c r="AI27" s="112"/>
      <c r="AJ27" s="112"/>
      <c r="AK27" s="101"/>
      <c r="AL27" s="96"/>
      <c r="AM27" s="98"/>
      <c r="AN27" s="454"/>
      <c r="AO27" s="456"/>
    </row>
    <row r="28" spans="1:41">
      <c r="A28" s="451"/>
      <c r="B28" s="102">
        <f t="shared" si="9"/>
        <v>19</v>
      </c>
      <c r="C28" s="103" t="s">
        <v>126</v>
      </c>
      <c r="D28" s="104"/>
      <c r="E28" s="114"/>
      <c r="F28" s="116"/>
      <c r="G28" s="107"/>
      <c r="H28" s="107"/>
      <c r="I28" s="107"/>
      <c r="J28" s="107"/>
      <c r="K28" s="107"/>
      <c r="L28" s="107"/>
      <c r="M28" s="107"/>
      <c r="N28" s="109">
        <f t="shared" si="12"/>
        <v>0</v>
      </c>
      <c r="O28" s="109">
        <f t="shared" si="3"/>
        <v>0</v>
      </c>
      <c r="P28" s="110">
        <f t="shared" si="4"/>
        <v>0</v>
      </c>
      <c r="Q28" s="111"/>
      <c r="R28" s="112"/>
      <c r="S28" s="112"/>
      <c r="T28" s="112"/>
      <c r="U28" s="112"/>
      <c r="V28" s="112"/>
      <c r="W28" s="112"/>
      <c r="X28" s="112"/>
      <c r="Y28" s="96"/>
      <c r="Z28" s="101"/>
      <c r="AA28" s="98"/>
      <c r="AB28" s="113"/>
      <c r="AC28" s="112"/>
      <c r="AD28" s="112"/>
      <c r="AE28" s="112"/>
      <c r="AF28" s="112"/>
      <c r="AG28" s="112"/>
      <c r="AH28" s="112"/>
      <c r="AI28" s="112"/>
      <c r="AJ28" s="112"/>
      <c r="AK28" s="101"/>
      <c r="AL28" s="96"/>
      <c r="AM28" s="98"/>
      <c r="AN28" s="454"/>
      <c r="AO28" s="456"/>
    </row>
    <row r="29" spans="1:41">
      <c r="A29" s="451"/>
      <c r="B29" s="102">
        <f t="shared" si="9"/>
        <v>20</v>
      </c>
      <c r="C29" s="103" t="s">
        <v>127</v>
      </c>
      <c r="D29" s="104"/>
      <c r="E29" s="114"/>
      <c r="F29" s="116"/>
      <c r="G29" s="107"/>
      <c r="H29" s="107"/>
      <c r="I29" s="107"/>
      <c r="J29" s="107"/>
      <c r="K29" s="107"/>
      <c r="L29" s="107"/>
      <c r="M29" s="107"/>
      <c r="N29" s="109">
        <f t="shared" si="10"/>
        <v>0</v>
      </c>
      <c r="O29" s="109">
        <f t="shared" si="3"/>
        <v>0</v>
      </c>
      <c r="P29" s="110">
        <f t="shared" si="4"/>
        <v>0</v>
      </c>
      <c r="Q29" s="111"/>
      <c r="R29" s="112"/>
      <c r="S29" s="112"/>
      <c r="T29" s="112"/>
      <c r="U29" s="112"/>
      <c r="V29" s="112"/>
      <c r="W29" s="112"/>
      <c r="X29" s="112"/>
      <c r="Y29" s="96">
        <f t="shared" si="5"/>
        <v>0</v>
      </c>
      <c r="Z29" s="101">
        <f t="shared" si="6"/>
        <v>0</v>
      </c>
      <c r="AA29" s="98">
        <f t="shared" si="7"/>
        <v>0</v>
      </c>
      <c r="AB29" s="113"/>
      <c r="AC29" s="112"/>
      <c r="AD29" s="112"/>
      <c r="AE29" s="112"/>
      <c r="AF29" s="112"/>
      <c r="AG29" s="112"/>
      <c r="AH29" s="112"/>
      <c r="AI29" s="112"/>
      <c r="AJ29" s="112"/>
      <c r="AK29" s="101">
        <f t="shared" si="1"/>
        <v>0</v>
      </c>
      <c r="AL29" s="96">
        <f t="shared" si="8"/>
        <v>0</v>
      </c>
      <c r="AM29" s="98">
        <f t="shared" si="2"/>
        <v>0</v>
      </c>
      <c r="AN29" s="454"/>
      <c r="AO29" s="456"/>
    </row>
    <row r="30" spans="1:41">
      <c r="A30" s="451"/>
      <c r="B30" s="102">
        <f t="shared" si="9"/>
        <v>21</v>
      </c>
      <c r="C30" s="103" t="s">
        <v>128</v>
      </c>
      <c r="D30" s="104"/>
      <c r="E30" s="114"/>
      <c r="F30" s="116"/>
      <c r="G30" s="107"/>
      <c r="H30" s="107"/>
      <c r="I30" s="107"/>
      <c r="J30" s="107"/>
      <c r="K30" s="107"/>
      <c r="L30" s="107"/>
      <c r="M30" s="107"/>
      <c r="N30" s="109">
        <f t="shared" si="10"/>
        <v>0</v>
      </c>
      <c r="O30" s="109">
        <f t="shared" si="3"/>
        <v>0</v>
      </c>
      <c r="P30" s="110">
        <f t="shared" si="4"/>
        <v>0</v>
      </c>
      <c r="Q30" s="111"/>
      <c r="R30" s="112"/>
      <c r="S30" s="112"/>
      <c r="T30" s="112"/>
      <c r="U30" s="112"/>
      <c r="V30" s="112"/>
      <c r="W30" s="112"/>
      <c r="X30" s="112"/>
      <c r="Y30" s="96">
        <f t="shared" si="5"/>
        <v>0</v>
      </c>
      <c r="Z30" s="101">
        <f t="shared" si="6"/>
        <v>0</v>
      </c>
      <c r="AA30" s="98">
        <f t="shared" si="7"/>
        <v>0</v>
      </c>
      <c r="AB30" s="113"/>
      <c r="AC30" s="112"/>
      <c r="AD30" s="112"/>
      <c r="AE30" s="112"/>
      <c r="AF30" s="112"/>
      <c r="AG30" s="112"/>
      <c r="AH30" s="112"/>
      <c r="AI30" s="112"/>
      <c r="AJ30" s="112"/>
      <c r="AK30" s="101">
        <f t="shared" si="1"/>
        <v>0</v>
      </c>
      <c r="AL30" s="96">
        <f t="shared" si="8"/>
        <v>0</v>
      </c>
      <c r="AM30" s="98">
        <f t="shared" si="2"/>
        <v>0</v>
      </c>
      <c r="AN30" s="454"/>
      <c r="AO30" s="456"/>
    </row>
    <row r="31" spans="1:41">
      <c r="A31" s="451"/>
      <c r="B31" s="102">
        <f t="shared" si="9"/>
        <v>22</v>
      </c>
      <c r="C31" s="103" t="s">
        <v>200</v>
      </c>
      <c r="D31" s="104"/>
      <c r="E31" s="114"/>
      <c r="F31" s="116"/>
      <c r="G31" s="107"/>
      <c r="H31" s="107"/>
      <c r="I31" s="107"/>
      <c r="J31" s="107"/>
      <c r="K31" s="107"/>
      <c r="L31" s="107"/>
      <c r="M31" s="107"/>
      <c r="N31" s="109">
        <f t="shared" si="10"/>
        <v>0</v>
      </c>
      <c r="O31" s="109">
        <f t="shared" si="3"/>
        <v>0</v>
      </c>
      <c r="P31" s="110">
        <f t="shared" si="4"/>
        <v>0</v>
      </c>
      <c r="Q31" s="111"/>
      <c r="R31" s="112"/>
      <c r="S31" s="112"/>
      <c r="T31" s="112"/>
      <c r="U31" s="112"/>
      <c r="V31" s="112"/>
      <c r="W31" s="112"/>
      <c r="X31" s="112"/>
      <c r="Y31" s="96"/>
      <c r="Z31" s="101"/>
      <c r="AA31" s="98"/>
      <c r="AB31" s="113"/>
      <c r="AC31" s="112"/>
      <c r="AD31" s="112"/>
      <c r="AE31" s="112"/>
      <c r="AF31" s="112"/>
      <c r="AG31" s="112"/>
      <c r="AH31" s="112"/>
      <c r="AI31" s="112"/>
      <c r="AJ31" s="112"/>
      <c r="AK31" s="101"/>
      <c r="AL31" s="96"/>
      <c r="AM31" s="98"/>
      <c r="AN31" s="454"/>
      <c r="AO31" s="456"/>
    </row>
    <row r="32" spans="1:41">
      <c r="A32" s="451"/>
      <c r="B32" s="102">
        <f t="shared" si="9"/>
        <v>23</v>
      </c>
      <c r="C32" s="103" t="s">
        <v>130</v>
      </c>
      <c r="D32" s="104"/>
      <c r="E32" s="114"/>
      <c r="F32" s="116"/>
      <c r="G32" s="107"/>
      <c r="H32" s="107"/>
      <c r="I32" s="107"/>
      <c r="J32" s="107"/>
      <c r="K32" s="107"/>
      <c r="L32" s="107"/>
      <c r="M32" s="107"/>
      <c r="N32" s="109">
        <f t="shared" si="10"/>
        <v>0</v>
      </c>
      <c r="O32" s="109">
        <f t="shared" si="3"/>
        <v>0</v>
      </c>
      <c r="P32" s="110">
        <f t="shared" si="4"/>
        <v>0</v>
      </c>
      <c r="Q32" s="111"/>
      <c r="R32" s="112"/>
      <c r="S32" s="112"/>
      <c r="T32" s="112"/>
      <c r="U32" s="112"/>
      <c r="V32" s="112"/>
      <c r="W32" s="112"/>
      <c r="X32" s="112"/>
      <c r="Y32" s="96">
        <f t="shared" si="5"/>
        <v>0</v>
      </c>
      <c r="Z32" s="101">
        <f t="shared" si="6"/>
        <v>0</v>
      </c>
      <c r="AA32" s="98">
        <f t="shared" si="7"/>
        <v>0</v>
      </c>
      <c r="AB32" s="113"/>
      <c r="AC32" s="112"/>
      <c r="AD32" s="112"/>
      <c r="AE32" s="112"/>
      <c r="AF32" s="112"/>
      <c r="AG32" s="112"/>
      <c r="AH32" s="112"/>
      <c r="AI32" s="112"/>
      <c r="AJ32" s="112"/>
      <c r="AK32" s="101">
        <f t="shared" si="1"/>
        <v>0</v>
      </c>
      <c r="AL32" s="96">
        <f t="shared" si="8"/>
        <v>0</v>
      </c>
      <c r="AM32" s="98">
        <f t="shared" si="2"/>
        <v>0</v>
      </c>
      <c r="AN32" s="454"/>
      <c r="AO32" s="456"/>
    </row>
    <row r="33" spans="1:41" ht="15.75" thickBot="1">
      <c r="A33" s="451"/>
      <c r="B33" s="102">
        <f t="shared" si="9"/>
        <v>24</v>
      </c>
      <c r="C33" s="103" t="s">
        <v>131</v>
      </c>
      <c r="D33" s="104"/>
      <c r="E33" s="114"/>
      <c r="F33" s="116"/>
      <c r="G33" s="107"/>
      <c r="H33" s="107"/>
      <c r="I33" s="107"/>
      <c r="J33" s="107"/>
      <c r="K33" s="107"/>
      <c r="L33" s="107"/>
      <c r="M33" s="107"/>
      <c r="N33" s="109">
        <f t="shared" si="10"/>
        <v>0</v>
      </c>
      <c r="O33" s="109">
        <f t="shared" si="3"/>
        <v>0</v>
      </c>
      <c r="P33" s="110">
        <f t="shared" si="4"/>
        <v>0</v>
      </c>
      <c r="Q33" s="111"/>
      <c r="R33" s="112"/>
      <c r="S33" s="112"/>
      <c r="T33" s="112"/>
      <c r="U33" s="112"/>
      <c r="V33" s="112"/>
      <c r="W33" s="112"/>
      <c r="X33" s="112"/>
      <c r="Y33" s="96">
        <f t="shared" si="5"/>
        <v>0</v>
      </c>
      <c r="Z33" s="101">
        <f t="shared" si="6"/>
        <v>0</v>
      </c>
      <c r="AA33" s="98">
        <f t="shared" si="7"/>
        <v>0</v>
      </c>
      <c r="AB33" s="113"/>
      <c r="AC33" s="112"/>
      <c r="AD33" s="112"/>
      <c r="AE33" s="112"/>
      <c r="AF33" s="112"/>
      <c r="AG33" s="112"/>
      <c r="AH33" s="112"/>
      <c r="AI33" s="112"/>
      <c r="AJ33" s="112"/>
      <c r="AK33" s="101">
        <f t="shared" si="1"/>
        <v>0</v>
      </c>
      <c r="AL33" s="96">
        <f t="shared" si="8"/>
        <v>0</v>
      </c>
      <c r="AM33" s="98">
        <f t="shared" si="2"/>
        <v>0</v>
      </c>
      <c r="AN33" s="454"/>
      <c r="AO33" s="456"/>
    </row>
    <row r="34" spans="1:41" ht="15.75" thickBot="1">
      <c r="A34" s="452"/>
      <c r="B34" s="117"/>
      <c r="C34" s="457"/>
      <c r="D34" s="458"/>
      <c r="E34" s="459"/>
      <c r="F34" s="460" t="s">
        <v>183</v>
      </c>
      <c r="G34" s="461"/>
      <c r="H34" s="461"/>
      <c r="I34" s="461"/>
      <c r="J34" s="461"/>
      <c r="K34" s="461"/>
      <c r="L34" s="461"/>
      <c r="M34" s="462"/>
      <c r="N34" s="118">
        <f>IF(SUM($N10:$N33),(1-EXP(-((SUM($N10:$N33)/COUNTIF($N10:$N33,"&gt;0"))^1)))*($F$6-(MAX($N10:$N33)))*(1-1/(EXP((((COUNTIF($N10:$N33,"&gt;0")^1)-1)*0.1))))+(MAX($N10:$N33)),0)</f>
        <v>0</v>
      </c>
      <c r="O34" s="119">
        <f>IF($N34&lt;&gt;0,(($N34-$O$6)/($F$6-$O$6))*100,0)</f>
        <v>0</v>
      </c>
      <c r="P34" s="120">
        <f>IF(SUM($N10:$N33),(($O34*$B34)/100),0)</f>
        <v>0</v>
      </c>
      <c r="Q34" s="463" t="s">
        <v>184</v>
      </c>
      <c r="R34" s="461"/>
      <c r="S34" s="461"/>
      <c r="T34" s="461"/>
      <c r="U34" s="461"/>
      <c r="V34" s="461"/>
      <c r="W34" s="461"/>
      <c r="X34" s="462"/>
      <c r="Y34" s="121">
        <f>IF(SUM($Y10:$Y33),(1-EXP(-((SUM($Y10:$Y33)/COUNTIF($Y10:$Y33,"&gt;0"))^1)))*($F$6-(MAX($Y10:$Y33)))*(1-1/(EXP((((COUNTIF($Y10:$Y33,"&gt;0")^1)-1)*0.1))))+(MAX($Y10:$Y33)),0)</f>
        <v>0</v>
      </c>
      <c r="Z34" s="122">
        <f>IF($Y34&lt;&gt;0,(($Y34-$O$6)/($F$6-$O$6))*100,0)</f>
        <v>0</v>
      </c>
      <c r="AA34" s="120">
        <f>IF(SUM($Y10:$Y33),(($Z34*$B34)/100),0)</f>
        <v>0</v>
      </c>
      <c r="AB34" s="123">
        <f>+P34-AA34</f>
        <v>0</v>
      </c>
      <c r="AC34" s="124" t="s">
        <v>158</v>
      </c>
      <c r="AD34" s="463" t="s">
        <v>185</v>
      </c>
      <c r="AE34" s="461"/>
      <c r="AF34" s="461"/>
      <c r="AG34" s="461"/>
      <c r="AH34" s="461"/>
      <c r="AI34" s="461"/>
      <c r="AJ34" s="464"/>
      <c r="AK34" s="122">
        <f>IF(SUM($AK10:$AK33),(1-EXP(-((SUM($AK10:$AK33)/COUNTIF($AK10:$AK33,"&gt;0"))^1)))*($F$6-(MAX($AK10:$AK33)))*(1-1/(EXP((((COUNTIF($AK10:$AK33,"&gt;0")^1)-1)*0.1))))+(MAX($AK10:$AK33)),0)</f>
        <v>0</v>
      </c>
      <c r="AL34" s="122">
        <f>IF($AK34&lt;&gt;0,(($AK34-$O$6)/($F$6-$O$6))*100,0)</f>
        <v>0</v>
      </c>
      <c r="AM34" s="120">
        <f>IF(SUM($AK10:$AK33),(($AL34*$B34)/100),0)</f>
        <v>0</v>
      </c>
      <c r="AN34" s="125" t="s">
        <v>186</v>
      </c>
      <c r="AO34" s="126">
        <f>$P34-$AM34</f>
        <v>0</v>
      </c>
    </row>
    <row r="35" spans="1:41" ht="15.75" thickBot="1"/>
    <row r="36" spans="1:41">
      <c r="A36" s="470" t="s">
        <v>146</v>
      </c>
      <c r="B36" s="472" t="s">
        <v>147</v>
      </c>
      <c r="C36" s="474" t="s">
        <v>148</v>
      </c>
      <c r="D36" s="476" t="s">
        <v>149</v>
      </c>
      <c r="E36" s="478" t="s">
        <v>150</v>
      </c>
      <c r="F36" s="465" t="s">
        <v>151</v>
      </c>
      <c r="G36" s="466"/>
      <c r="H36" s="466"/>
      <c r="I36" s="466"/>
      <c r="J36" s="466"/>
      <c r="K36" s="466"/>
      <c r="L36" s="466"/>
      <c r="M36" s="466"/>
      <c r="N36" s="466" t="s">
        <v>152</v>
      </c>
      <c r="O36" s="466"/>
      <c r="P36" s="467"/>
      <c r="Q36" s="443" t="s">
        <v>153</v>
      </c>
      <c r="R36" s="444"/>
      <c r="S36" s="444"/>
      <c r="T36" s="444"/>
      <c r="U36" s="444"/>
      <c r="V36" s="444"/>
      <c r="W36" s="444"/>
      <c r="X36" s="444"/>
      <c r="Y36" s="444" t="s">
        <v>152</v>
      </c>
      <c r="Z36" s="444"/>
      <c r="AA36" s="445"/>
      <c r="AB36" s="468" t="s">
        <v>154</v>
      </c>
      <c r="AC36" s="441" t="s">
        <v>155</v>
      </c>
      <c r="AD36" s="442"/>
      <c r="AE36" s="442"/>
      <c r="AF36" s="442"/>
      <c r="AG36" s="442"/>
      <c r="AH36" s="442"/>
      <c r="AI36" s="442"/>
      <c r="AJ36" s="443"/>
      <c r="AK36" s="444" t="s">
        <v>152</v>
      </c>
      <c r="AL36" s="444"/>
      <c r="AM36" s="445"/>
      <c r="AN36" s="446" t="s">
        <v>156</v>
      </c>
      <c r="AO36" s="448" t="s">
        <v>157</v>
      </c>
    </row>
    <row r="37" spans="1:41" ht="34.5" thickBot="1">
      <c r="A37" s="471"/>
      <c r="B37" s="473"/>
      <c r="C37" s="475"/>
      <c r="D37" s="477"/>
      <c r="E37" s="475"/>
      <c r="F37" s="78" t="s">
        <v>158</v>
      </c>
      <c r="G37" s="79" t="s">
        <v>159</v>
      </c>
      <c r="H37" s="79" t="s">
        <v>160</v>
      </c>
      <c r="I37" s="79" t="s">
        <v>161</v>
      </c>
      <c r="J37" s="79" t="s">
        <v>162</v>
      </c>
      <c r="K37" s="79" t="s">
        <v>163</v>
      </c>
      <c r="L37" s="79" t="s">
        <v>164</v>
      </c>
      <c r="M37" s="79" t="s">
        <v>165</v>
      </c>
      <c r="N37" s="80" t="s">
        <v>166</v>
      </c>
      <c r="O37" s="80" t="s">
        <v>167</v>
      </c>
      <c r="P37" s="81" t="s">
        <v>168</v>
      </c>
      <c r="Q37" s="82" t="s">
        <v>158</v>
      </c>
      <c r="R37" s="83" t="s">
        <v>159</v>
      </c>
      <c r="S37" s="83" t="s">
        <v>160</v>
      </c>
      <c r="T37" s="83" t="s">
        <v>161</v>
      </c>
      <c r="U37" s="83" t="s">
        <v>162</v>
      </c>
      <c r="V37" s="83" t="s">
        <v>163</v>
      </c>
      <c r="W37" s="83" t="s">
        <v>164</v>
      </c>
      <c r="X37" s="83" t="s">
        <v>165</v>
      </c>
      <c r="Y37" s="84" t="s">
        <v>169</v>
      </c>
      <c r="Z37" s="84" t="s">
        <v>170</v>
      </c>
      <c r="AA37" s="85" t="s">
        <v>171</v>
      </c>
      <c r="AB37" s="469"/>
      <c r="AC37" s="83" t="s">
        <v>172</v>
      </c>
      <c r="AD37" s="83" t="s">
        <v>173</v>
      </c>
      <c r="AE37" s="83" t="s">
        <v>174</v>
      </c>
      <c r="AF37" s="83" t="s">
        <v>175</v>
      </c>
      <c r="AG37" s="83" t="s">
        <v>176</v>
      </c>
      <c r="AH37" s="83" t="s">
        <v>177</v>
      </c>
      <c r="AI37" s="83" t="s">
        <v>178</v>
      </c>
      <c r="AJ37" s="83" t="s">
        <v>179</v>
      </c>
      <c r="AK37" s="84" t="s">
        <v>180</v>
      </c>
      <c r="AL37" s="84" t="s">
        <v>181</v>
      </c>
      <c r="AM37" s="84" t="s">
        <v>182</v>
      </c>
      <c r="AN37" s="447"/>
      <c r="AO37" s="449"/>
    </row>
    <row r="38" spans="1:41" ht="15.75" thickBot="1">
      <c r="A38" s="450" t="s">
        <v>43</v>
      </c>
      <c r="B38" s="130">
        <f>'3- Ponderacion factores'!N34</f>
        <v>25.391849529780565</v>
      </c>
      <c r="C38" s="87" t="s">
        <v>108</v>
      </c>
      <c r="D38" s="88"/>
      <c r="E38" s="89" t="s">
        <v>0</v>
      </c>
      <c r="F38" s="90"/>
      <c r="G38" s="91"/>
      <c r="H38" s="91"/>
      <c r="I38" s="91"/>
      <c r="J38" s="91"/>
      <c r="K38" s="91"/>
      <c r="L38" s="91"/>
      <c r="M38" s="91"/>
      <c r="N38" s="92">
        <f>(3*$F38)+(2*$G38)+$H38+$I38+$J38+$K38+$L38+M38</f>
        <v>0</v>
      </c>
      <c r="O38" s="93">
        <f>IF($N38&lt;&gt;0,(($N38-$O$6)/($F$6-$O$6))*100,0)</f>
        <v>0</v>
      </c>
      <c r="P38" s="94">
        <f>($O38*$B38)/100</f>
        <v>0</v>
      </c>
      <c r="Q38" s="95">
        <v>4</v>
      </c>
      <c r="R38" s="95">
        <v>2</v>
      </c>
      <c r="S38" s="95">
        <v>4</v>
      </c>
      <c r="T38" s="95">
        <v>1</v>
      </c>
      <c r="U38" s="95">
        <v>2</v>
      </c>
      <c r="V38" s="95">
        <v>4</v>
      </c>
      <c r="W38" s="95">
        <v>4</v>
      </c>
      <c r="X38" s="95">
        <v>4</v>
      </c>
      <c r="Y38" s="96">
        <f>(3*$Q38)+(2*$R38)+$S38+$T38+$U38+$V38+$W38+$X38</f>
        <v>35</v>
      </c>
      <c r="Z38" s="97">
        <f>IF($Y38&lt;&gt;0,(($Y38-$O$6)/($F$6-$O$6))*100,0)</f>
        <v>25.287356321839084</v>
      </c>
      <c r="AA38" s="98">
        <f>($Z38*$B38)/100</f>
        <v>6.4209274673008334</v>
      </c>
      <c r="AB38" s="99"/>
      <c r="AC38" s="95">
        <v>4</v>
      </c>
      <c r="AD38" s="95">
        <v>2</v>
      </c>
      <c r="AE38" s="95">
        <v>4</v>
      </c>
      <c r="AF38" s="95">
        <v>1</v>
      </c>
      <c r="AG38" s="95">
        <v>2</v>
      </c>
      <c r="AH38" s="95">
        <v>4</v>
      </c>
      <c r="AI38" s="95">
        <v>4</v>
      </c>
      <c r="AJ38" s="95">
        <v>4</v>
      </c>
      <c r="AK38" s="101">
        <f t="shared" ref="AK38:AK49" si="13">(3*$AC38)+(2*$AD38)+$AE38+$AF38+$AG38+$AH38+$AI38+$AJ38</f>
        <v>35</v>
      </c>
      <c r="AL38" s="96">
        <f>IF($AK38&lt;&gt;0,(($AK38-$O$6)/($F$6-$O$6))*100,0)</f>
        <v>25.287356321839084</v>
      </c>
      <c r="AM38" s="98">
        <f t="shared" ref="AM38:AM49" si="14">($AL38*$B38)/100</f>
        <v>6.4209274673008334</v>
      </c>
      <c r="AN38" s="453">
        <f>$AO50-$AB50</f>
        <v>0</v>
      </c>
      <c r="AO38" s="455"/>
    </row>
    <row r="39" spans="1:41" ht="15.75" thickBot="1">
      <c r="A39" s="451"/>
      <c r="B39" s="130">
        <f>$B$38</f>
        <v>25.391849529780565</v>
      </c>
      <c r="C39" s="103" t="s">
        <v>109</v>
      </c>
      <c r="D39" s="104"/>
      <c r="E39" s="105" t="s">
        <v>0</v>
      </c>
      <c r="F39" s="106"/>
      <c r="G39" s="107"/>
      <c r="H39" s="107"/>
      <c r="I39" s="107"/>
      <c r="J39" s="107"/>
      <c r="K39" s="107"/>
      <c r="L39" s="107"/>
      <c r="M39" s="107"/>
      <c r="N39" s="108">
        <f>(3*$F39)+(2*$G39)+$H39+$I39+$J39+$K39+$L39+M39</f>
        <v>0</v>
      </c>
      <c r="O39" s="109">
        <f t="shared" ref="O39:O48" si="15">IF($N39&lt;&gt;0,(($N39-$O$6)/($F$6-$O$6))*100,0)</f>
        <v>0</v>
      </c>
      <c r="P39" s="110">
        <f t="shared" ref="P39:P48" si="16">($O39*$B39)/100</f>
        <v>0</v>
      </c>
      <c r="Q39" s="111">
        <v>4</v>
      </c>
      <c r="R39" s="112">
        <v>4</v>
      </c>
      <c r="S39" s="112">
        <v>4</v>
      </c>
      <c r="T39" s="112">
        <v>1</v>
      </c>
      <c r="U39" s="112">
        <v>2</v>
      </c>
      <c r="V39" s="112">
        <v>4</v>
      </c>
      <c r="W39" s="112">
        <v>4</v>
      </c>
      <c r="X39" s="112">
        <v>4</v>
      </c>
      <c r="Y39" s="96">
        <f t="shared" ref="Y39:Y49" si="17">(3*$Q39)+(2*$R39)+$S39+$T39+$U39+$V39+$W39+$X39</f>
        <v>39</v>
      </c>
      <c r="Z39" s="101">
        <f t="shared" ref="Z39:Z49" si="18">IF($Y39&lt;&gt;0,(($Y39-$O$6)/($F$6-$O$6))*100,0)</f>
        <v>29.885057471264371</v>
      </c>
      <c r="AA39" s="98">
        <f t="shared" ref="AA39:AA49" si="19">($Z39*$B39)/100</f>
        <v>7.5883688249918944</v>
      </c>
      <c r="AB39" s="113"/>
      <c r="AC39" s="111">
        <v>4</v>
      </c>
      <c r="AD39" s="112">
        <v>4</v>
      </c>
      <c r="AE39" s="112">
        <v>4</v>
      </c>
      <c r="AF39" s="112">
        <v>1</v>
      </c>
      <c r="AG39" s="112">
        <v>2</v>
      </c>
      <c r="AH39" s="112">
        <v>4</v>
      </c>
      <c r="AI39" s="112">
        <v>4</v>
      </c>
      <c r="AJ39" s="112">
        <v>4</v>
      </c>
      <c r="AK39" s="101">
        <f t="shared" si="13"/>
        <v>39</v>
      </c>
      <c r="AL39" s="96">
        <f t="shared" ref="AL39:AL49" si="20">IF($AK39&lt;&gt;0,(($AK39-$O$6)/($F$6-$O$6))*100,0)</f>
        <v>29.885057471264371</v>
      </c>
      <c r="AM39" s="98">
        <f>($AL39*$B39)/100</f>
        <v>7.5883688249918944</v>
      </c>
      <c r="AN39" s="454"/>
      <c r="AO39" s="456"/>
    </row>
    <row r="40" spans="1:41" ht="15.75" thickBot="1">
      <c r="A40" s="451"/>
      <c r="B40" s="130">
        <f t="shared" ref="B40:B50" si="21">$B$38</f>
        <v>25.391849529780565</v>
      </c>
      <c r="C40" s="103" t="s">
        <v>187</v>
      </c>
      <c r="D40" s="104"/>
      <c r="E40" s="105" t="s">
        <v>0</v>
      </c>
      <c r="F40" s="106"/>
      <c r="G40" s="107"/>
      <c r="H40" s="107"/>
      <c r="I40" s="107"/>
      <c r="J40" s="107"/>
      <c r="K40" s="107"/>
      <c r="L40" s="107"/>
      <c r="M40" s="107"/>
      <c r="N40" s="108">
        <f t="shared" ref="N40:N48" si="22">(3*$F40)+(2*$G40)+$H40+$I40+$J40+$K40+$L40+M40</f>
        <v>0</v>
      </c>
      <c r="O40" s="109">
        <f t="shared" si="15"/>
        <v>0</v>
      </c>
      <c r="P40" s="110">
        <f t="shared" si="16"/>
        <v>0</v>
      </c>
      <c r="Q40" s="111">
        <v>1</v>
      </c>
      <c r="R40" s="112">
        <v>2</v>
      </c>
      <c r="S40" s="112">
        <v>4</v>
      </c>
      <c r="T40" s="112">
        <v>1</v>
      </c>
      <c r="U40" s="112">
        <v>2</v>
      </c>
      <c r="V40" s="112">
        <v>4</v>
      </c>
      <c r="W40" s="112">
        <v>4</v>
      </c>
      <c r="X40" s="112">
        <v>1</v>
      </c>
      <c r="Y40" s="96">
        <f t="shared" si="17"/>
        <v>23</v>
      </c>
      <c r="Z40" s="101">
        <f t="shared" si="18"/>
        <v>11.494252873563218</v>
      </c>
      <c r="AA40" s="98">
        <f t="shared" si="19"/>
        <v>2.918603394227651</v>
      </c>
      <c r="AB40" s="113"/>
      <c r="AC40" s="111">
        <v>1</v>
      </c>
      <c r="AD40" s="112">
        <v>2</v>
      </c>
      <c r="AE40" s="112">
        <v>4</v>
      </c>
      <c r="AF40" s="112">
        <v>1</v>
      </c>
      <c r="AG40" s="112">
        <v>2</v>
      </c>
      <c r="AH40" s="112">
        <v>4</v>
      </c>
      <c r="AI40" s="112">
        <v>4</v>
      </c>
      <c r="AJ40" s="112">
        <v>1</v>
      </c>
      <c r="AK40" s="101">
        <f t="shared" si="13"/>
        <v>23</v>
      </c>
      <c r="AL40" s="96">
        <f t="shared" si="20"/>
        <v>11.494252873563218</v>
      </c>
      <c r="AM40" s="98">
        <f t="shared" si="14"/>
        <v>2.918603394227651</v>
      </c>
      <c r="AN40" s="454"/>
      <c r="AO40" s="456"/>
    </row>
    <row r="41" spans="1:41" ht="15.75" thickBot="1">
      <c r="A41" s="451"/>
      <c r="B41" s="130">
        <f t="shared" si="21"/>
        <v>25.391849529780565</v>
      </c>
      <c r="C41" s="103" t="s">
        <v>113</v>
      </c>
      <c r="D41" s="104"/>
      <c r="E41" s="105" t="s">
        <v>0</v>
      </c>
      <c r="F41" s="106"/>
      <c r="G41" s="107"/>
      <c r="H41" s="107"/>
      <c r="I41" s="107"/>
      <c r="J41" s="107"/>
      <c r="K41" s="107"/>
      <c r="L41" s="107"/>
      <c r="M41" s="107"/>
      <c r="N41" s="108">
        <f t="shared" si="22"/>
        <v>0</v>
      </c>
      <c r="O41" s="109">
        <f t="shared" si="15"/>
        <v>0</v>
      </c>
      <c r="P41" s="110">
        <f t="shared" si="16"/>
        <v>0</v>
      </c>
      <c r="Q41" s="111">
        <v>1</v>
      </c>
      <c r="R41" s="112">
        <v>2</v>
      </c>
      <c r="S41" s="112">
        <v>4</v>
      </c>
      <c r="T41" s="112">
        <v>1</v>
      </c>
      <c r="U41" s="112">
        <v>2</v>
      </c>
      <c r="V41" s="112">
        <v>4</v>
      </c>
      <c r="W41" s="112">
        <v>4</v>
      </c>
      <c r="X41" s="112">
        <v>1</v>
      </c>
      <c r="Y41" s="96">
        <f t="shared" si="17"/>
        <v>23</v>
      </c>
      <c r="Z41" s="101">
        <f t="shared" si="18"/>
        <v>11.494252873563218</v>
      </c>
      <c r="AA41" s="98">
        <f t="shared" si="19"/>
        <v>2.918603394227651</v>
      </c>
      <c r="AB41" s="113"/>
      <c r="AC41" s="111">
        <v>1</v>
      </c>
      <c r="AD41" s="112">
        <v>2</v>
      </c>
      <c r="AE41" s="112">
        <v>4</v>
      </c>
      <c r="AF41" s="112">
        <v>1</v>
      </c>
      <c r="AG41" s="112">
        <v>2</v>
      </c>
      <c r="AH41" s="112">
        <v>4</v>
      </c>
      <c r="AI41" s="112">
        <v>4</v>
      </c>
      <c r="AJ41" s="112">
        <v>1</v>
      </c>
      <c r="AK41" s="101">
        <f t="shared" si="13"/>
        <v>23</v>
      </c>
      <c r="AL41" s="96">
        <f t="shared" si="20"/>
        <v>11.494252873563218</v>
      </c>
      <c r="AM41" s="98">
        <f t="shared" si="14"/>
        <v>2.918603394227651</v>
      </c>
      <c r="AN41" s="454"/>
      <c r="AO41" s="456"/>
    </row>
    <row r="42" spans="1:41" ht="15.75" thickBot="1">
      <c r="A42" s="451"/>
      <c r="B42" s="130">
        <f t="shared" si="21"/>
        <v>25.391849529780565</v>
      </c>
      <c r="C42" s="103" t="s">
        <v>114</v>
      </c>
      <c r="D42" s="104"/>
      <c r="E42" s="114" t="s">
        <v>0</v>
      </c>
      <c r="F42" s="115"/>
      <c r="G42" s="91"/>
      <c r="H42" s="91"/>
      <c r="I42" s="91"/>
      <c r="J42" s="91"/>
      <c r="K42" s="91"/>
      <c r="L42" s="91"/>
      <c r="M42" s="91"/>
      <c r="N42" s="109">
        <f t="shared" si="22"/>
        <v>0</v>
      </c>
      <c r="O42" s="109">
        <f t="shared" si="15"/>
        <v>0</v>
      </c>
      <c r="P42" s="110">
        <f t="shared" si="16"/>
        <v>0</v>
      </c>
      <c r="Q42" s="111">
        <v>2</v>
      </c>
      <c r="R42" s="112">
        <v>2</v>
      </c>
      <c r="S42" s="112">
        <v>4</v>
      </c>
      <c r="T42" s="112">
        <v>1</v>
      </c>
      <c r="U42" s="112">
        <v>2</v>
      </c>
      <c r="V42" s="112">
        <v>4</v>
      </c>
      <c r="W42" s="112">
        <v>4</v>
      </c>
      <c r="X42" s="112">
        <v>1</v>
      </c>
      <c r="Y42" s="96">
        <f t="shared" si="17"/>
        <v>26</v>
      </c>
      <c r="Z42" s="101">
        <f t="shared" si="18"/>
        <v>14.942528735632186</v>
      </c>
      <c r="AA42" s="98">
        <f t="shared" si="19"/>
        <v>3.7941844124959472</v>
      </c>
      <c r="AB42" s="113"/>
      <c r="AC42" s="111">
        <v>2</v>
      </c>
      <c r="AD42" s="112">
        <v>2</v>
      </c>
      <c r="AE42" s="112">
        <v>4</v>
      </c>
      <c r="AF42" s="112">
        <v>1</v>
      </c>
      <c r="AG42" s="112">
        <v>2</v>
      </c>
      <c r="AH42" s="112">
        <v>4</v>
      </c>
      <c r="AI42" s="112">
        <v>4</v>
      </c>
      <c r="AJ42" s="112">
        <v>1</v>
      </c>
      <c r="AK42" s="101">
        <f t="shared" si="13"/>
        <v>26</v>
      </c>
      <c r="AL42" s="96">
        <f t="shared" si="20"/>
        <v>14.942528735632186</v>
      </c>
      <c r="AM42" s="98">
        <f t="shared" si="14"/>
        <v>3.7941844124959472</v>
      </c>
      <c r="AN42" s="454"/>
      <c r="AO42" s="456"/>
    </row>
    <row r="43" spans="1:41" ht="15.75" thickBot="1">
      <c r="A43" s="451"/>
      <c r="B43" s="130">
        <f t="shared" si="21"/>
        <v>25.391849529780565</v>
      </c>
      <c r="C43" s="103" t="s">
        <v>115</v>
      </c>
      <c r="D43" s="104"/>
      <c r="E43" s="114" t="s">
        <v>0</v>
      </c>
      <c r="F43" s="116"/>
      <c r="G43" s="107"/>
      <c r="H43" s="107"/>
      <c r="I43" s="107"/>
      <c r="J43" s="107"/>
      <c r="K43" s="107"/>
      <c r="L43" s="107"/>
      <c r="M43" s="107"/>
      <c r="N43" s="109">
        <f t="shared" si="22"/>
        <v>0</v>
      </c>
      <c r="O43" s="109">
        <f t="shared" si="15"/>
        <v>0</v>
      </c>
      <c r="P43" s="110">
        <f t="shared" si="16"/>
        <v>0</v>
      </c>
      <c r="Q43" s="111">
        <v>1</v>
      </c>
      <c r="R43" s="112">
        <v>2</v>
      </c>
      <c r="S43" s="112">
        <v>4</v>
      </c>
      <c r="T43" s="112">
        <v>1</v>
      </c>
      <c r="U43" s="112">
        <v>2</v>
      </c>
      <c r="V43" s="112">
        <v>4</v>
      </c>
      <c r="W43" s="112">
        <v>4</v>
      </c>
      <c r="X43" s="112">
        <v>4</v>
      </c>
      <c r="Y43" s="96">
        <f t="shared" si="17"/>
        <v>26</v>
      </c>
      <c r="Z43" s="101">
        <f t="shared" si="18"/>
        <v>14.942528735632186</v>
      </c>
      <c r="AA43" s="98">
        <f t="shared" si="19"/>
        <v>3.7941844124959472</v>
      </c>
      <c r="AB43" s="113"/>
      <c r="AC43" s="111">
        <v>1</v>
      </c>
      <c r="AD43" s="112">
        <v>2</v>
      </c>
      <c r="AE43" s="112">
        <v>4</v>
      </c>
      <c r="AF43" s="112">
        <v>1</v>
      </c>
      <c r="AG43" s="112">
        <v>2</v>
      </c>
      <c r="AH43" s="112">
        <v>4</v>
      </c>
      <c r="AI43" s="112">
        <v>4</v>
      </c>
      <c r="AJ43" s="112">
        <v>4</v>
      </c>
      <c r="AK43" s="101">
        <f t="shared" si="13"/>
        <v>26</v>
      </c>
      <c r="AL43" s="96">
        <f t="shared" si="20"/>
        <v>14.942528735632186</v>
      </c>
      <c r="AM43" s="98">
        <f t="shared" si="14"/>
        <v>3.7941844124959472</v>
      </c>
      <c r="AN43" s="454"/>
      <c r="AO43" s="456"/>
    </row>
    <row r="44" spans="1:41" ht="15.75" thickBot="1">
      <c r="A44" s="451"/>
      <c r="B44" s="130">
        <f t="shared" si="21"/>
        <v>25.391849529780565</v>
      </c>
      <c r="C44" s="103" t="s">
        <v>120</v>
      </c>
      <c r="D44" s="104"/>
      <c r="E44" s="114" t="s">
        <v>0</v>
      </c>
      <c r="F44" s="116"/>
      <c r="G44" s="107"/>
      <c r="H44" s="107"/>
      <c r="I44" s="107"/>
      <c r="J44" s="107"/>
      <c r="K44" s="107"/>
      <c r="L44" s="107"/>
      <c r="M44" s="107"/>
      <c r="N44" s="109">
        <f t="shared" si="22"/>
        <v>0</v>
      </c>
      <c r="O44" s="109">
        <f t="shared" si="15"/>
        <v>0</v>
      </c>
      <c r="P44" s="110">
        <f t="shared" si="16"/>
        <v>0</v>
      </c>
      <c r="Q44" s="111">
        <v>2</v>
      </c>
      <c r="R44" s="112">
        <v>1</v>
      </c>
      <c r="S44" s="112">
        <v>4</v>
      </c>
      <c r="T44" s="112">
        <v>4</v>
      </c>
      <c r="U44" s="112">
        <v>6</v>
      </c>
      <c r="V44" s="112">
        <v>4</v>
      </c>
      <c r="W44" s="112">
        <v>4</v>
      </c>
      <c r="X44" s="112">
        <v>4</v>
      </c>
      <c r="Y44" s="96">
        <f t="shared" si="17"/>
        <v>34</v>
      </c>
      <c r="Z44" s="101">
        <f t="shared" si="18"/>
        <v>24.137931034482758</v>
      </c>
      <c r="AA44" s="98">
        <f t="shared" si="19"/>
        <v>6.1290671278780664</v>
      </c>
      <c r="AB44" s="113"/>
      <c r="AC44" s="111">
        <v>2</v>
      </c>
      <c r="AD44" s="112">
        <v>1</v>
      </c>
      <c r="AE44" s="112">
        <v>4</v>
      </c>
      <c r="AF44" s="112">
        <v>4</v>
      </c>
      <c r="AG44" s="112">
        <v>6</v>
      </c>
      <c r="AH44" s="112">
        <v>4</v>
      </c>
      <c r="AI44" s="112">
        <v>4</v>
      </c>
      <c r="AJ44" s="112">
        <v>4</v>
      </c>
      <c r="AK44" s="101">
        <f t="shared" si="13"/>
        <v>34</v>
      </c>
      <c r="AL44" s="96">
        <f t="shared" si="20"/>
        <v>24.137931034482758</v>
      </c>
      <c r="AM44" s="98">
        <f t="shared" si="14"/>
        <v>6.1290671278780664</v>
      </c>
      <c r="AN44" s="454"/>
      <c r="AO44" s="456"/>
    </row>
    <row r="45" spans="1:41" ht="15.75" thickBot="1">
      <c r="A45" s="451"/>
      <c r="B45" s="130">
        <f t="shared" si="21"/>
        <v>25.391849529780565</v>
      </c>
      <c r="C45" s="103" t="s">
        <v>122</v>
      </c>
      <c r="D45" s="104"/>
      <c r="E45" s="114" t="s">
        <v>0</v>
      </c>
      <c r="F45" s="116"/>
      <c r="G45" s="107"/>
      <c r="H45" s="107"/>
      <c r="I45" s="107"/>
      <c r="J45" s="107"/>
      <c r="K45" s="107"/>
      <c r="L45" s="107"/>
      <c r="M45" s="107"/>
      <c r="N45" s="109">
        <f t="shared" si="22"/>
        <v>0</v>
      </c>
      <c r="O45" s="109">
        <f t="shared" si="15"/>
        <v>0</v>
      </c>
      <c r="P45" s="110">
        <f t="shared" si="16"/>
        <v>0</v>
      </c>
      <c r="Q45" s="111">
        <v>2</v>
      </c>
      <c r="R45" s="112">
        <v>1</v>
      </c>
      <c r="S45" s="112">
        <v>4</v>
      </c>
      <c r="T45" s="112">
        <v>4</v>
      </c>
      <c r="U45" s="112">
        <v>6</v>
      </c>
      <c r="V45" s="112">
        <v>4</v>
      </c>
      <c r="W45" s="112">
        <v>4</v>
      </c>
      <c r="X45" s="112">
        <v>4</v>
      </c>
      <c r="Y45" s="96">
        <f t="shared" si="17"/>
        <v>34</v>
      </c>
      <c r="Z45" s="101">
        <f t="shared" si="18"/>
        <v>24.137931034482758</v>
      </c>
      <c r="AA45" s="98">
        <f t="shared" si="19"/>
        <v>6.1290671278780664</v>
      </c>
      <c r="AB45" s="113"/>
      <c r="AC45" s="111">
        <v>2</v>
      </c>
      <c r="AD45" s="112">
        <v>1</v>
      </c>
      <c r="AE45" s="112">
        <v>4</v>
      </c>
      <c r="AF45" s="112">
        <v>4</v>
      </c>
      <c r="AG45" s="112">
        <v>6</v>
      </c>
      <c r="AH45" s="112">
        <v>4</v>
      </c>
      <c r="AI45" s="112">
        <v>4</v>
      </c>
      <c r="AJ45" s="112">
        <v>4</v>
      </c>
      <c r="AK45" s="101">
        <f t="shared" si="13"/>
        <v>34</v>
      </c>
      <c r="AL45" s="96">
        <f t="shared" si="20"/>
        <v>24.137931034482758</v>
      </c>
      <c r="AM45" s="98">
        <f t="shared" si="14"/>
        <v>6.1290671278780664</v>
      </c>
      <c r="AN45" s="454"/>
      <c r="AO45" s="456"/>
    </row>
    <row r="46" spans="1:41" ht="29.25" thickBot="1">
      <c r="A46" s="451"/>
      <c r="B46" s="130">
        <f t="shared" si="21"/>
        <v>25.391849529780565</v>
      </c>
      <c r="C46" s="103" t="s">
        <v>188</v>
      </c>
      <c r="D46" s="104"/>
      <c r="E46" s="114" t="s">
        <v>0</v>
      </c>
      <c r="F46" s="116"/>
      <c r="G46" s="107"/>
      <c r="H46" s="107"/>
      <c r="I46" s="107"/>
      <c r="J46" s="107"/>
      <c r="K46" s="107"/>
      <c r="L46" s="107"/>
      <c r="M46" s="107"/>
      <c r="N46" s="109">
        <f t="shared" si="22"/>
        <v>0</v>
      </c>
      <c r="O46" s="109">
        <f t="shared" si="15"/>
        <v>0</v>
      </c>
      <c r="P46" s="110">
        <f t="shared" si="16"/>
        <v>0</v>
      </c>
      <c r="Q46" s="111">
        <v>2</v>
      </c>
      <c r="R46" s="112">
        <v>2</v>
      </c>
      <c r="S46" s="112">
        <v>4</v>
      </c>
      <c r="T46" s="112">
        <v>2</v>
      </c>
      <c r="U46" s="112">
        <v>6</v>
      </c>
      <c r="V46" s="112">
        <v>4</v>
      </c>
      <c r="W46" s="112">
        <v>2</v>
      </c>
      <c r="X46" s="112">
        <v>1</v>
      </c>
      <c r="Y46" s="96">
        <f>(3*$Q46)+(2*$R46)+$S46+$T46+$U46+$V46+$W46+$X46</f>
        <v>29</v>
      </c>
      <c r="Z46" s="101">
        <f t="shared" si="18"/>
        <v>18.390804597701148</v>
      </c>
      <c r="AA46" s="98">
        <f t="shared" si="19"/>
        <v>4.6697654307642411</v>
      </c>
      <c r="AB46" s="113"/>
      <c r="AC46" s="111">
        <v>2</v>
      </c>
      <c r="AD46" s="112">
        <v>2</v>
      </c>
      <c r="AE46" s="112">
        <v>4</v>
      </c>
      <c r="AF46" s="112">
        <v>2</v>
      </c>
      <c r="AG46" s="112">
        <v>6</v>
      </c>
      <c r="AH46" s="112">
        <v>4</v>
      </c>
      <c r="AI46" s="112">
        <v>2</v>
      </c>
      <c r="AJ46" s="112">
        <v>1</v>
      </c>
      <c r="AK46" s="101">
        <f>(3*$AC46)+(2*$AD46)+$AE46+$AF46+$AG46+$AH46+$AI46+$AJ46</f>
        <v>29</v>
      </c>
      <c r="AL46" s="96">
        <f t="shared" si="20"/>
        <v>18.390804597701148</v>
      </c>
      <c r="AM46" s="98">
        <f t="shared" si="14"/>
        <v>4.6697654307642411</v>
      </c>
      <c r="AN46" s="454"/>
      <c r="AO46" s="456"/>
    </row>
    <row r="47" spans="1:41" ht="15.75" thickBot="1">
      <c r="A47" s="451"/>
      <c r="B47" s="130">
        <f t="shared" si="21"/>
        <v>25.391849529780565</v>
      </c>
      <c r="C47" s="103" t="s">
        <v>189</v>
      </c>
      <c r="D47" s="104"/>
      <c r="E47" s="114" t="s">
        <v>0</v>
      </c>
      <c r="F47" s="116"/>
      <c r="G47" s="107"/>
      <c r="H47" s="107"/>
      <c r="I47" s="107"/>
      <c r="J47" s="107"/>
      <c r="K47" s="107"/>
      <c r="L47" s="107"/>
      <c r="M47" s="107"/>
      <c r="N47" s="109">
        <f t="shared" si="22"/>
        <v>0</v>
      </c>
      <c r="O47" s="109">
        <f t="shared" si="15"/>
        <v>0</v>
      </c>
      <c r="P47" s="110">
        <f t="shared" si="16"/>
        <v>0</v>
      </c>
      <c r="Q47" s="111">
        <v>2</v>
      </c>
      <c r="R47" s="112">
        <v>2</v>
      </c>
      <c r="S47" s="112">
        <v>4</v>
      </c>
      <c r="T47" s="112">
        <v>1</v>
      </c>
      <c r="U47" s="112">
        <v>2</v>
      </c>
      <c r="V47" s="112">
        <v>4</v>
      </c>
      <c r="W47" s="112">
        <v>4</v>
      </c>
      <c r="X47" s="112">
        <v>4</v>
      </c>
      <c r="Y47" s="96">
        <f t="shared" si="17"/>
        <v>29</v>
      </c>
      <c r="Z47" s="101">
        <f t="shared" si="18"/>
        <v>18.390804597701148</v>
      </c>
      <c r="AA47" s="98">
        <f t="shared" si="19"/>
        <v>4.6697654307642411</v>
      </c>
      <c r="AB47" s="113"/>
      <c r="AC47" s="111">
        <v>2</v>
      </c>
      <c r="AD47" s="112">
        <v>2</v>
      </c>
      <c r="AE47" s="112">
        <v>4</v>
      </c>
      <c r="AF47" s="112">
        <v>1</v>
      </c>
      <c r="AG47" s="112">
        <v>2</v>
      </c>
      <c r="AH47" s="112">
        <v>4</v>
      </c>
      <c r="AI47" s="112">
        <v>4</v>
      </c>
      <c r="AJ47" s="112">
        <v>4</v>
      </c>
      <c r="AK47" s="101">
        <f t="shared" si="13"/>
        <v>29</v>
      </c>
      <c r="AL47" s="96">
        <f t="shared" si="20"/>
        <v>18.390804597701148</v>
      </c>
      <c r="AM47" s="98">
        <f t="shared" si="14"/>
        <v>4.6697654307642411</v>
      </c>
      <c r="AN47" s="454"/>
      <c r="AO47" s="456"/>
    </row>
    <row r="48" spans="1:41" ht="15.75" thickBot="1">
      <c r="A48" s="451"/>
      <c r="B48" s="130">
        <f t="shared" si="21"/>
        <v>25.391849529780565</v>
      </c>
      <c r="C48" s="103" t="s">
        <v>190</v>
      </c>
      <c r="D48" s="104"/>
      <c r="E48" s="114" t="s">
        <v>0</v>
      </c>
      <c r="F48" s="116"/>
      <c r="G48" s="107"/>
      <c r="H48" s="107"/>
      <c r="I48" s="107"/>
      <c r="J48" s="107"/>
      <c r="K48" s="107"/>
      <c r="L48" s="107"/>
      <c r="M48" s="107"/>
      <c r="N48" s="109">
        <f t="shared" si="22"/>
        <v>0</v>
      </c>
      <c r="O48" s="109">
        <f t="shared" si="15"/>
        <v>0</v>
      </c>
      <c r="P48" s="110">
        <f t="shared" si="16"/>
        <v>0</v>
      </c>
      <c r="Q48" s="111">
        <v>2</v>
      </c>
      <c r="R48" s="112">
        <v>2</v>
      </c>
      <c r="S48" s="112">
        <v>4</v>
      </c>
      <c r="T48" s="112">
        <v>1</v>
      </c>
      <c r="U48" s="112">
        <v>2</v>
      </c>
      <c r="V48" s="112">
        <v>4</v>
      </c>
      <c r="W48" s="112">
        <v>4</v>
      </c>
      <c r="X48" s="112">
        <v>1</v>
      </c>
      <c r="Y48" s="96">
        <f t="shared" si="17"/>
        <v>26</v>
      </c>
      <c r="Z48" s="101">
        <f t="shared" si="18"/>
        <v>14.942528735632186</v>
      </c>
      <c r="AA48" s="98">
        <f>($Z48*$B48)/100</f>
        <v>3.7941844124959472</v>
      </c>
      <c r="AB48" s="113"/>
      <c r="AC48" s="111">
        <v>2</v>
      </c>
      <c r="AD48" s="112">
        <v>2</v>
      </c>
      <c r="AE48" s="112">
        <v>4</v>
      </c>
      <c r="AF48" s="112">
        <v>1</v>
      </c>
      <c r="AG48" s="112">
        <v>2</v>
      </c>
      <c r="AH48" s="112">
        <v>4</v>
      </c>
      <c r="AI48" s="112">
        <v>4</v>
      </c>
      <c r="AJ48" s="112">
        <v>1</v>
      </c>
      <c r="AK48" s="101">
        <f t="shared" si="13"/>
        <v>26</v>
      </c>
      <c r="AL48" s="96">
        <f t="shared" si="20"/>
        <v>14.942528735632186</v>
      </c>
      <c r="AM48" s="98">
        <f t="shared" si="14"/>
        <v>3.7941844124959472</v>
      </c>
      <c r="AN48" s="454"/>
      <c r="AO48" s="456"/>
    </row>
    <row r="49" spans="1:41" ht="15.75" thickBot="1">
      <c r="A49" s="451"/>
      <c r="B49" s="130">
        <f t="shared" si="21"/>
        <v>25.391849529780565</v>
      </c>
      <c r="C49" s="103" t="s">
        <v>131</v>
      </c>
      <c r="D49" s="104"/>
      <c r="E49" s="114" t="s">
        <v>216</v>
      </c>
      <c r="F49" s="116">
        <v>1</v>
      </c>
      <c r="G49" s="107">
        <v>1</v>
      </c>
      <c r="H49" s="107">
        <v>1</v>
      </c>
      <c r="I49" s="107">
        <v>1</v>
      </c>
      <c r="J49" s="107">
        <v>2</v>
      </c>
      <c r="K49" s="107">
        <v>1</v>
      </c>
      <c r="L49" s="107">
        <v>4</v>
      </c>
      <c r="M49" s="107">
        <v>1</v>
      </c>
      <c r="N49" s="109">
        <f>(3*$F49)+(2*$G49)+$H49+$I49+$J49+$K49+$L49+M49</f>
        <v>15</v>
      </c>
      <c r="O49" s="109">
        <f>IF($N49&lt;&gt;0,(($N49-$O$6)/($F$6-$O$6))*100,0)</f>
        <v>2.2988505747126435</v>
      </c>
      <c r="P49" s="110">
        <f>($O49*$B49)/100</f>
        <v>0.58372067884553014</v>
      </c>
      <c r="Q49" s="111"/>
      <c r="R49" s="112"/>
      <c r="S49" s="112"/>
      <c r="T49" s="112"/>
      <c r="U49" s="112"/>
      <c r="V49" s="112"/>
      <c r="W49" s="112"/>
      <c r="X49" s="112"/>
      <c r="Y49" s="96">
        <f t="shared" si="17"/>
        <v>0</v>
      </c>
      <c r="Z49" s="101">
        <f t="shared" si="18"/>
        <v>0</v>
      </c>
      <c r="AA49" s="98">
        <f t="shared" si="19"/>
        <v>0</v>
      </c>
      <c r="AB49" s="113"/>
      <c r="AC49" s="112"/>
      <c r="AD49" s="112"/>
      <c r="AE49" s="112"/>
      <c r="AF49" s="112"/>
      <c r="AG49" s="112"/>
      <c r="AH49" s="112"/>
      <c r="AI49" s="112"/>
      <c r="AJ49" s="112"/>
      <c r="AK49" s="101">
        <f t="shared" si="13"/>
        <v>0</v>
      </c>
      <c r="AL49" s="96">
        <f t="shared" si="20"/>
        <v>0</v>
      </c>
      <c r="AM49" s="98">
        <f t="shared" si="14"/>
        <v>0</v>
      </c>
      <c r="AN49" s="454"/>
      <c r="AO49" s="456"/>
    </row>
    <row r="50" spans="1:41" ht="15.75" thickBot="1">
      <c r="A50" s="452"/>
      <c r="B50" s="130">
        <f t="shared" si="21"/>
        <v>25.391849529780565</v>
      </c>
      <c r="C50" s="457"/>
      <c r="D50" s="458"/>
      <c r="E50" s="459"/>
      <c r="F50" s="460" t="s">
        <v>183</v>
      </c>
      <c r="G50" s="461"/>
      <c r="H50" s="461"/>
      <c r="I50" s="461"/>
      <c r="J50" s="461"/>
      <c r="K50" s="461"/>
      <c r="L50" s="461"/>
      <c r="M50" s="462"/>
      <c r="N50" s="118">
        <f>IF(SUM($N38:$N49),(1-EXP(-((SUM($N38:$N49)/COUNTIF($N38:$N49,"&gt;0"))^1)))*($F$6-(MAX($N38:$N49)))*(1-1/(EXP((((COUNTIF($N38:$N49,"&gt;0")^1)-1)*0.1))))+(MAX($N38:$N49)),0)</f>
        <v>15</v>
      </c>
      <c r="O50" s="119">
        <f>IF($N50&lt;&gt;0,(($N50-$O$6)/($F$6-$O$6))*100,0)</f>
        <v>2.2988505747126435</v>
      </c>
      <c r="P50" s="120">
        <f>IF(SUM($N38:$N49),(($O50*$B45)/100),0)</f>
        <v>0.58372067884553014</v>
      </c>
      <c r="Q50" s="463" t="s">
        <v>184</v>
      </c>
      <c r="R50" s="461"/>
      <c r="S50" s="461"/>
      <c r="T50" s="461"/>
      <c r="U50" s="461"/>
      <c r="V50" s="461"/>
      <c r="W50" s="461"/>
      <c r="X50" s="462"/>
      <c r="Y50" s="121">
        <f>IF(SUM($Y38:$Y49),(1-EXP(-((SUM($Y38:$Y49)/COUNTIF($Y38:$Y49,"&gt;0"))^1)))*($F$6-(MAX($Y38:$Y49)))*(1-1/(EXP((((COUNTIF($Y38:$Y49,"&gt;0")^1)-1)*0.1))))+(MAX($Y38:$Y49)),0)</f>
        <v>77.559354088535798</v>
      </c>
      <c r="Z50" s="122">
        <f>IF($Y50&lt;&gt;0,(($Y50-$O$6)/($F$6-$O$6))*100,0)</f>
        <v>74.20615412475378</v>
      </c>
      <c r="AA50" s="120">
        <f>IF(SUM($Y38:$Y49),(($Z50*$B50)/100),0)</f>
        <v>18.842314997194535</v>
      </c>
      <c r="AB50" s="123">
        <f>+P50-AA50</f>
        <v>-18.258594318349004</v>
      </c>
      <c r="AC50" s="124" t="s">
        <v>158</v>
      </c>
      <c r="AD50" s="463" t="s">
        <v>185</v>
      </c>
      <c r="AE50" s="461"/>
      <c r="AF50" s="461"/>
      <c r="AG50" s="461"/>
      <c r="AH50" s="461"/>
      <c r="AI50" s="461"/>
      <c r="AJ50" s="464"/>
      <c r="AK50" s="122">
        <f>IF(SUM($AK38:$AK49),(1-EXP(-((SUM($AK38:$AK49)/COUNTIF($AK38:$AK49,"&gt;0"))^1)))*($F$6-(MAX($AK38:$AK49)))*(1-1/(EXP((((COUNTIF($AK38:$AK49,"&gt;0")^1)-1)*0.1))))+(MAX($AK38:$AK49)),0)</f>
        <v>77.559354088535798</v>
      </c>
      <c r="AL50" s="122">
        <f>IF($AK50&lt;&gt;0,(($AK50-$O$6)/($F$6-$O$6))*100,0)</f>
        <v>74.20615412475378</v>
      </c>
      <c r="AM50" s="120">
        <f>IF(SUM($AK38:$AK49),(($AL50*$B50)/100),0)</f>
        <v>18.842314997194535</v>
      </c>
      <c r="AN50" s="125" t="s">
        <v>186</v>
      </c>
      <c r="AO50" s="126">
        <f>$P50-$AM50</f>
        <v>-18.258594318349004</v>
      </c>
    </row>
    <row r="51" spans="1:41">
      <c r="T51">
        <f>COUNTIF(Y38:Y49,"&lt;25")</f>
        <v>3</v>
      </c>
      <c r="U51">
        <f>COUNTIFS((Y38:Y49),"&gt;=25",(Y38:Y49),"&lt;50")</f>
        <v>9</v>
      </c>
      <c r="V51">
        <f>COUNTIFS((Y38:Y49),"&gt;=50",(Y38:Y49),"&lt;70")</f>
        <v>0</v>
      </c>
      <c r="W51">
        <f>COUNTIFS((Y38:Y49),"&gt;=70",(Y38:Y49),"&lt;100")</f>
        <v>0</v>
      </c>
      <c r="X51">
        <f>SUM(T51:W51)</f>
        <v>12</v>
      </c>
      <c r="AF51">
        <f>COUNTIF(AK38:AK49,"&lt;25")</f>
        <v>3</v>
      </c>
      <c r="AG51">
        <f>COUNTIFS((AK38:AK49),"&gt;=25",(AK38:AK49),"&lt;50")</f>
        <v>9</v>
      </c>
      <c r="AH51">
        <f>COUNTIFS((AK38:AK49),"&gt;=50",(AK38:AK49),"&lt;70")</f>
        <v>0</v>
      </c>
      <c r="AI51">
        <f>COUNTIFS((AK38:AK49),"&gt;70",(AK38:AK49),"&lt;100")</f>
        <v>0</v>
      </c>
      <c r="AJ51">
        <f>SUM(AF51:AI51)</f>
        <v>12</v>
      </c>
    </row>
    <row r="52" spans="1:41" ht="15.75" thickBot="1"/>
    <row r="53" spans="1:41">
      <c r="A53" s="470" t="s">
        <v>146</v>
      </c>
      <c r="B53" s="472" t="s">
        <v>147</v>
      </c>
      <c r="C53" s="474" t="s">
        <v>148</v>
      </c>
      <c r="D53" s="476" t="s">
        <v>149</v>
      </c>
      <c r="E53" s="478" t="s">
        <v>150</v>
      </c>
      <c r="F53" s="465" t="s">
        <v>151</v>
      </c>
      <c r="G53" s="466"/>
      <c r="H53" s="466"/>
      <c r="I53" s="466"/>
      <c r="J53" s="466"/>
      <c r="K53" s="466"/>
      <c r="L53" s="466"/>
      <c r="M53" s="466"/>
      <c r="N53" s="466" t="s">
        <v>152</v>
      </c>
      <c r="O53" s="466"/>
      <c r="P53" s="467"/>
      <c r="Q53" s="443" t="s">
        <v>153</v>
      </c>
      <c r="R53" s="444"/>
      <c r="S53" s="444"/>
      <c r="T53" s="444"/>
      <c r="U53" s="444"/>
      <c r="V53" s="444"/>
      <c r="W53" s="444"/>
      <c r="X53" s="444"/>
      <c r="Y53" s="444" t="s">
        <v>152</v>
      </c>
      <c r="Z53" s="444"/>
      <c r="AA53" s="445"/>
      <c r="AB53" s="468" t="s">
        <v>154</v>
      </c>
      <c r="AC53" s="441" t="s">
        <v>155</v>
      </c>
      <c r="AD53" s="442"/>
      <c r="AE53" s="442"/>
      <c r="AF53" s="442"/>
      <c r="AG53" s="442"/>
      <c r="AH53" s="442"/>
      <c r="AI53" s="442"/>
      <c r="AJ53" s="443"/>
      <c r="AK53" s="444" t="s">
        <v>152</v>
      </c>
      <c r="AL53" s="444"/>
      <c r="AM53" s="445"/>
      <c r="AN53" s="446" t="s">
        <v>156</v>
      </c>
      <c r="AO53" s="448" t="s">
        <v>157</v>
      </c>
    </row>
    <row r="54" spans="1:41" ht="34.5" thickBot="1">
      <c r="A54" s="471"/>
      <c r="B54" s="473"/>
      <c r="C54" s="475"/>
      <c r="D54" s="477"/>
      <c r="E54" s="475"/>
      <c r="F54" s="78" t="s">
        <v>158</v>
      </c>
      <c r="G54" s="79" t="s">
        <v>159</v>
      </c>
      <c r="H54" s="79" t="s">
        <v>160</v>
      </c>
      <c r="I54" s="79" t="s">
        <v>161</v>
      </c>
      <c r="J54" s="79" t="s">
        <v>162</v>
      </c>
      <c r="K54" s="79" t="s">
        <v>163</v>
      </c>
      <c r="L54" s="79" t="s">
        <v>164</v>
      </c>
      <c r="M54" s="79" t="s">
        <v>165</v>
      </c>
      <c r="N54" s="80" t="s">
        <v>166</v>
      </c>
      <c r="O54" s="80" t="s">
        <v>167</v>
      </c>
      <c r="P54" s="81" t="s">
        <v>168</v>
      </c>
      <c r="Q54" s="82" t="s">
        <v>158</v>
      </c>
      <c r="R54" s="83" t="s">
        <v>159</v>
      </c>
      <c r="S54" s="83" t="s">
        <v>160</v>
      </c>
      <c r="T54" s="83" t="s">
        <v>161</v>
      </c>
      <c r="U54" s="83" t="s">
        <v>162</v>
      </c>
      <c r="V54" s="83" t="s">
        <v>163</v>
      </c>
      <c r="W54" s="83" t="s">
        <v>164</v>
      </c>
      <c r="X54" s="83" t="s">
        <v>165</v>
      </c>
      <c r="Y54" s="84" t="s">
        <v>169</v>
      </c>
      <c r="Z54" s="84" t="s">
        <v>170</v>
      </c>
      <c r="AA54" s="85" t="s">
        <v>171</v>
      </c>
      <c r="AB54" s="469"/>
      <c r="AC54" s="83" t="s">
        <v>172</v>
      </c>
      <c r="AD54" s="83" t="s">
        <v>173</v>
      </c>
      <c r="AE54" s="83" t="s">
        <v>174</v>
      </c>
      <c r="AF54" s="83" t="s">
        <v>175</v>
      </c>
      <c r="AG54" s="83" t="s">
        <v>176</v>
      </c>
      <c r="AH54" s="83" t="s">
        <v>177</v>
      </c>
      <c r="AI54" s="83" t="s">
        <v>178</v>
      </c>
      <c r="AJ54" s="83" t="s">
        <v>179</v>
      </c>
      <c r="AK54" s="84" t="s">
        <v>180</v>
      </c>
      <c r="AL54" s="84" t="s">
        <v>181</v>
      </c>
      <c r="AM54" s="84" t="s">
        <v>182</v>
      </c>
      <c r="AN54" s="447"/>
      <c r="AO54" s="449"/>
    </row>
    <row r="55" spans="1:41">
      <c r="A55" s="451" t="s">
        <v>203</v>
      </c>
      <c r="B55" s="131">
        <f>'3- Ponderacion factores'!N35</f>
        <v>21.159874608150471</v>
      </c>
      <c r="C55" s="103" t="s">
        <v>196</v>
      </c>
      <c r="D55" s="104"/>
      <c r="E55" s="114" t="s">
        <v>0</v>
      </c>
      <c r="F55" s="116"/>
      <c r="G55" s="107"/>
      <c r="H55" s="107"/>
      <c r="I55" s="107"/>
      <c r="J55" s="107"/>
      <c r="K55" s="107"/>
      <c r="L55" s="107"/>
      <c r="M55" s="107"/>
      <c r="N55" s="109">
        <f t="shared" ref="N55:N56" si="23">(3*$F55)+(2*$G55)+$H55+$I55+$J55+$K55+$L55+M55</f>
        <v>0</v>
      </c>
      <c r="O55" s="109">
        <f t="shared" ref="O55:O58" si="24">IF($N55&lt;&gt;0,(($N55-$O$6)/($F$6-$O$6))*100,0)</f>
        <v>0</v>
      </c>
      <c r="P55" s="110">
        <f t="shared" ref="P55:P58" si="25">($O55*$B55)/100</f>
        <v>0</v>
      </c>
      <c r="Q55" s="111">
        <v>1</v>
      </c>
      <c r="R55" s="112">
        <v>1</v>
      </c>
      <c r="S55" s="112">
        <v>1</v>
      </c>
      <c r="T55" s="112">
        <v>4</v>
      </c>
      <c r="U55" s="112">
        <v>4</v>
      </c>
      <c r="V55" s="112">
        <v>4</v>
      </c>
      <c r="W55" s="112">
        <v>4</v>
      </c>
      <c r="X55" s="112">
        <v>1</v>
      </c>
      <c r="Y55" s="96">
        <f>(3*$Q55)+(2*$R55)+$S55+$T55+$U55+$V55+$W55+$X55</f>
        <v>23</v>
      </c>
      <c r="Z55" s="101">
        <f>IF($Y55&lt;&gt;0,(($Y55-$O$6)/($F$6-$O$6))*100,0)</f>
        <v>11.494252873563218</v>
      </c>
      <c r="AA55" s="98">
        <f>($Z55*$B55)/100</f>
        <v>2.4321694951897093</v>
      </c>
      <c r="AB55" s="113"/>
      <c r="AC55" s="111">
        <v>1</v>
      </c>
      <c r="AD55" s="112">
        <v>1</v>
      </c>
      <c r="AE55" s="112">
        <v>1</v>
      </c>
      <c r="AF55" s="112">
        <v>4</v>
      </c>
      <c r="AG55" s="112">
        <v>4</v>
      </c>
      <c r="AH55" s="112">
        <v>4</v>
      </c>
      <c r="AI55" s="112">
        <v>4</v>
      </c>
      <c r="AJ55" s="112">
        <v>1</v>
      </c>
      <c r="AK55" s="101">
        <f>(3*$AC55)+(2*$AD55)+$AE55+$AF55+$AG55+$AH55+$AI55+$AJ55</f>
        <v>23</v>
      </c>
      <c r="AL55" s="96">
        <f>IF($AK55&lt;&gt;0,(($AK55-$O$6)/($F$6-$O$6))*100,0)</f>
        <v>11.494252873563218</v>
      </c>
      <c r="AM55" s="98">
        <f>($AL55*$B55)/100</f>
        <v>2.4321694951897093</v>
      </c>
      <c r="AN55" s="454">
        <f>$AO59-$AB59</f>
        <v>0</v>
      </c>
      <c r="AO55" s="456"/>
    </row>
    <row r="56" spans="1:41">
      <c r="A56" s="451"/>
      <c r="B56" s="131">
        <f>$B$55</f>
        <v>21.159874608150471</v>
      </c>
      <c r="C56" s="103" t="s">
        <v>122</v>
      </c>
      <c r="D56" s="104"/>
      <c r="E56" s="114" t="s">
        <v>0</v>
      </c>
      <c r="F56" s="116"/>
      <c r="G56" s="107"/>
      <c r="H56" s="107"/>
      <c r="I56" s="107"/>
      <c r="J56" s="107"/>
      <c r="K56" s="107"/>
      <c r="L56" s="107"/>
      <c r="M56" s="107"/>
      <c r="N56" s="109">
        <f t="shared" si="23"/>
        <v>0</v>
      </c>
      <c r="O56" s="109">
        <f t="shared" si="24"/>
        <v>0</v>
      </c>
      <c r="P56" s="110">
        <f t="shared" si="25"/>
        <v>0</v>
      </c>
      <c r="Q56" s="111">
        <v>1</v>
      </c>
      <c r="R56" s="112">
        <v>1</v>
      </c>
      <c r="S56" s="112">
        <v>1</v>
      </c>
      <c r="T56" s="112">
        <v>4</v>
      </c>
      <c r="U56" s="112">
        <v>4</v>
      </c>
      <c r="V56" s="112">
        <v>4</v>
      </c>
      <c r="W56" s="112">
        <v>4</v>
      </c>
      <c r="X56" s="112">
        <v>1</v>
      </c>
      <c r="Y56" s="96">
        <f t="shared" ref="Y56:Y57" si="26">(3*$Q56)+(2*$R56)+$S56+$T56+$U56+$V56+$W56+$X56</f>
        <v>23</v>
      </c>
      <c r="Z56" s="101">
        <f t="shared" ref="Z56:Z57" si="27">IF($Y56&lt;&gt;0,(($Y56-$O$6)/($F$6-$O$6))*100,0)</f>
        <v>11.494252873563218</v>
      </c>
      <c r="AA56" s="98">
        <f t="shared" ref="AA56:AA57" si="28">($Z56*$B56)/100</f>
        <v>2.4321694951897093</v>
      </c>
      <c r="AB56" s="113"/>
      <c r="AC56" s="111">
        <v>1</v>
      </c>
      <c r="AD56" s="112">
        <v>1</v>
      </c>
      <c r="AE56" s="112">
        <v>1</v>
      </c>
      <c r="AF56" s="112">
        <v>4</v>
      </c>
      <c r="AG56" s="112">
        <v>4</v>
      </c>
      <c r="AH56" s="112">
        <v>4</v>
      </c>
      <c r="AI56" s="112">
        <v>4</v>
      </c>
      <c r="AJ56" s="112">
        <v>1</v>
      </c>
      <c r="AK56" s="101">
        <f t="shared" ref="AK56:AK57" si="29">(3*$AC56)+(2*$AD56)+$AE56+$AF56+$AG56+$AH56+$AI56+$AJ56</f>
        <v>23</v>
      </c>
      <c r="AL56" s="96">
        <f t="shared" ref="AL56:AL58" si="30">IF($AK56&lt;&gt;0,(($AK56-$O$6)/($F$6-$O$6))*100,0)</f>
        <v>11.494252873563218</v>
      </c>
      <c r="AM56" s="98">
        <f t="shared" ref="AM56:AM58" si="31">($AL56*$B56)/100</f>
        <v>2.4321694951897093</v>
      </c>
      <c r="AN56" s="454"/>
      <c r="AO56" s="456"/>
    </row>
    <row r="57" spans="1:41" ht="28.5">
      <c r="A57" s="451"/>
      <c r="B57" s="131">
        <f t="shared" ref="B57:B59" si="32">$B$55</f>
        <v>21.159874608150471</v>
      </c>
      <c r="C57" s="103" t="s">
        <v>199</v>
      </c>
      <c r="D57" s="104"/>
      <c r="E57" s="114" t="s">
        <v>0</v>
      </c>
      <c r="F57" s="116"/>
      <c r="G57" s="107"/>
      <c r="H57" s="107"/>
      <c r="I57" s="107"/>
      <c r="J57" s="107"/>
      <c r="K57" s="107"/>
      <c r="L57" s="107"/>
      <c r="M57" s="107"/>
      <c r="N57" s="109">
        <f t="shared" ref="N57:N58" si="33">(3*$F57)+(2*$G57)+$H57+$I57+$J57+$K57+$L57+M57</f>
        <v>0</v>
      </c>
      <c r="O57" s="109">
        <f t="shared" si="24"/>
        <v>0</v>
      </c>
      <c r="P57" s="110">
        <f t="shared" si="25"/>
        <v>0</v>
      </c>
      <c r="Q57" s="111">
        <v>1</v>
      </c>
      <c r="R57" s="112">
        <v>1</v>
      </c>
      <c r="S57" s="112">
        <v>1</v>
      </c>
      <c r="T57" s="112">
        <v>2</v>
      </c>
      <c r="U57" s="112">
        <v>2</v>
      </c>
      <c r="V57" s="112">
        <v>4</v>
      </c>
      <c r="W57" s="112">
        <v>4</v>
      </c>
      <c r="X57" s="112">
        <v>1</v>
      </c>
      <c r="Y57" s="96">
        <f t="shared" si="26"/>
        <v>19</v>
      </c>
      <c r="Z57" s="101">
        <f t="shared" si="27"/>
        <v>6.8965517241379306</v>
      </c>
      <c r="AA57" s="98">
        <f t="shared" si="28"/>
        <v>1.4593016971138255</v>
      </c>
      <c r="AB57" s="113"/>
      <c r="AC57" s="111">
        <v>1</v>
      </c>
      <c r="AD57" s="112">
        <v>1</v>
      </c>
      <c r="AE57" s="112">
        <v>1</v>
      </c>
      <c r="AF57" s="112">
        <v>2</v>
      </c>
      <c r="AG57" s="112">
        <v>2</v>
      </c>
      <c r="AH57" s="112">
        <v>4</v>
      </c>
      <c r="AI57" s="112">
        <v>4</v>
      </c>
      <c r="AJ57" s="112">
        <v>1</v>
      </c>
      <c r="AK57" s="101">
        <f t="shared" si="29"/>
        <v>19</v>
      </c>
      <c r="AL57" s="96">
        <f t="shared" si="30"/>
        <v>6.8965517241379306</v>
      </c>
      <c r="AM57" s="98">
        <f>($AL57*$B57)/100</f>
        <v>1.4593016971138255</v>
      </c>
      <c r="AN57" s="454"/>
      <c r="AO57" s="456"/>
    </row>
    <row r="58" spans="1:41" ht="15.75" thickBot="1">
      <c r="A58" s="451"/>
      <c r="B58" s="131">
        <f t="shared" si="32"/>
        <v>21.159874608150471</v>
      </c>
      <c r="C58" s="103" t="s">
        <v>131</v>
      </c>
      <c r="D58" s="104"/>
      <c r="E58" s="114" t="s">
        <v>216</v>
      </c>
      <c r="F58" s="116">
        <v>1</v>
      </c>
      <c r="G58" s="107">
        <v>1</v>
      </c>
      <c r="H58" s="107">
        <v>1</v>
      </c>
      <c r="I58" s="107">
        <v>4</v>
      </c>
      <c r="J58" s="107">
        <v>2</v>
      </c>
      <c r="K58" s="107">
        <v>4</v>
      </c>
      <c r="L58" s="107">
        <v>4</v>
      </c>
      <c r="M58" s="107">
        <v>1</v>
      </c>
      <c r="N58" s="109">
        <f t="shared" si="33"/>
        <v>21</v>
      </c>
      <c r="O58" s="109">
        <f t="shared" si="24"/>
        <v>9.1954022988505741</v>
      </c>
      <c r="P58" s="110">
        <f t="shared" si="25"/>
        <v>1.9457355961517673</v>
      </c>
      <c r="Q58" s="111"/>
      <c r="R58" s="112"/>
      <c r="S58" s="112"/>
      <c r="T58" s="112"/>
      <c r="U58" s="112"/>
      <c r="V58" s="112"/>
      <c r="W58" s="112"/>
      <c r="X58" s="112"/>
      <c r="Y58" s="96">
        <f t="shared" ref="Y58" si="34">(3*$Q58)+(2*$R58)+$S58+$T58+$U58+$V58+$W58+$X58</f>
        <v>0</v>
      </c>
      <c r="Z58" s="101">
        <f t="shared" ref="Z58" si="35">IF($Y58&lt;&gt;0,(($Y58-$O$6)/($F$6-$O$6))*100,0)</f>
        <v>0</v>
      </c>
      <c r="AA58" s="98">
        <f t="shared" ref="AA58" si="36">($Z58*$B58)/100</f>
        <v>0</v>
      </c>
      <c r="AB58" s="113"/>
      <c r="AC58" s="112"/>
      <c r="AD58" s="112"/>
      <c r="AE58" s="112"/>
      <c r="AF58" s="112"/>
      <c r="AG58" s="112"/>
      <c r="AH58" s="112"/>
      <c r="AI58" s="112"/>
      <c r="AJ58" s="112"/>
      <c r="AK58" s="101">
        <f t="shared" ref="AK58" si="37">(3*$AC58)+(2*$AD58)+$AE58+$AF58+$AG58+$AH58+$AI58+$AJ58</f>
        <v>0</v>
      </c>
      <c r="AL58" s="96">
        <f t="shared" si="30"/>
        <v>0</v>
      </c>
      <c r="AM58" s="98">
        <f t="shared" si="31"/>
        <v>0</v>
      </c>
      <c r="AN58" s="454"/>
      <c r="AO58" s="456"/>
    </row>
    <row r="59" spans="1:41" ht="15.75" thickBot="1">
      <c r="A59" s="452"/>
      <c r="B59" s="131">
        <f t="shared" si="32"/>
        <v>21.159874608150471</v>
      </c>
      <c r="C59" s="457"/>
      <c r="D59" s="458"/>
      <c r="E59" s="459"/>
      <c r="F59" s="460" t="s">
        <v>183</v>
      </c>
      <c r="G59" s="461"/>
      <c r="H59" s="461"/>
      <c r="I59" s="461"/>
      <c r="J59" s="461"/>
      <c r="K59" s="461"/>
      <c r="L59" s="461"/>
      <c r="M59" s="462"/>
      <c r="N59" s="118">
        <f>IF(SUM($N55:$N58),(1-EXP(-((SUM($N55:$N58)/COUNTIF($N55:$N58,"&gt;0"))^1)))*($F$6-(MAX($N55:$N58)))*(1-1/(EXP((((COUNTIF($N55:$N58,"&gt;0")^1)-1)*0.1))))+(MAX($N55:$N58)),0)</f>
        <v>21</v>
      </c>
      <c r="O59" s="119">
        <f>IF($N59&lt;&gt;0,(($N59-$O$6)/($F$6-$O$6))*100,0)</f>
        <v>9.1954022988505741</v>
      </c>
      <c r="P59" s="120">
        <f>IF(SUM($N55:$N58),(($O59*$B57)/100),0)</f>
        <v>1.9457355961517673</v>
      </c>
      <c r="Q59" s="463" t="s">
        <v>184</v>
      </c>
      <c r="R59" s="461"/>
      <c r="S59" s="461"/>
      <c r="T59" s="461"/>
      <c r="U59" s="461"/>
      <c r="V59" s="461"/>
      <c r="W59" s="461"/>
      <c r="X59" s="462"/>
      <c r="Y59" s="121">
        <f>IF(SUM($Y55:$Y58),(1-EXP(-((SUM($Y55:$Y58)/COUNTIF($Y55:$Y58,"&gt;0"))^1)))*($F$6-(MAX($Y55:$Y58)))*(1-1/(EXP((((COUNTIF($Y55:$Y58,"&gt;0")^1)-1)*0.1))))+(MAX($Y55:$Y58)),0)</f>
        <v>36.957732007561631</v>
      </c>
      <c r="Z59" s="122">
        <f>IF($Y59&lt;&gt;0,(($Y59-$O$6)/($F$6-$O$6))*100,0)</f>
        <v>27.537622997197275</v>
      </c>
      <c r="AA59" s="120">
        <f>IF(SUM($Y55:$Y58),(($Z59*$B59)/100),0)</f>
        <v>5.8269264962721516</v>
      </c>
      <c r="AB59" s="123">
        <f>+P59-AA59</f>
        <v>-3.8811909001203846</v>
      </c>
      <c r="AC59" s="124" t="s">
        <v>158</v>
      </c>
      <c r="AD59" s="463" t="s">
        <v>185</v>
      </c>
      <c r="AE59" s="461"/>
      <c r="AF59" s="461"/>
      <c r="AG59" s="461"/>
      <c r="AH59" s="461"/>
      <c r="AI59" s="461"/>
      <c r="AJ59" s="464"/>
      <c r="AK59" s="122">
        <f>IF(SUM($AK55:$AK58),(1-EXP(-((SUM($AK55:$AK58)/COUNTIF($AK55:$AK58,"&gt;0"))^1)))*($F$6-(MAX($AK55:$AK58)))*(1-1/(EXP((((COUNTIF($AK55:$AK58,"&gt;0")^1)-1)*0.1))))+(MAX($AK55:$AK58)),0)</f>
        <v>36.957732007561631</v>
      </c>
      <c r="AL59" s="122">
        <f>IF($AK59&lt;&gt;0,(($AK59-$O$6)/($F$6-$O$6))*100,0)</f>
        <v>27.537622997197275</v>
      </c>
      <c r="AM59" s="120">
        <f>IF(SUM($AK55:$AK58),(($AL59*$B59)/100),0)</f>
        <v>5.8269264962721516</v>
      </c>
      <c r="AN59" s="125" t="s">
        <v>186</v>
      </c>
      <c r="AO59" s="126">
        <f>$P59-$AM59</f>
        <v>-3.8811909001203846</v>
      </c>
    </row>
    <row r="60" spans="1:41">
      <c r="T60">
        <f>COUNTIF(Y55:Y58,"&lt;25")</f>
        <v>4</v>
      </c>
      <c r="U60">
        <f>COUNTIFS((Y55:Y58),"&gt;=25",(Y55:Y58),"&lt;50")</f>
        <v>0</v>
      </c>
      <c r="V60">
        <f>COUNTIFS((Y55:Y58),"&gt;=50",(Y55:Y58),"&lt;70")</f>
        <v>0</v>
      </c>
      <c r="W60">
        <f>COUNTIFS((Y55:Y58),"&gt;=70",(Y55:Y58),"&lt;100")</f>
        <v>0</v>
      </c>
      <c r="X60">
        <f>SUM(T60:W60)</f>
        <v>4</v>
      </c>
      <c r="AF60">
        <f>COUNTIF(AK55:AK58,"&lt;25")</f>
        <v>4</v>
      </c>
      <c r="AG60">
        <f>COUNTIFS((AK55:AK58),"&gt;=25",(AK55:AK58),"&lt;50")</f>
        <v>0</v>
      </c>
      <c r="AH60">
        <f>COUNTIFS((AK55:AK58),"&gt;=50",(AK55:AK58),"&lt;70")</f>
        <v>0</v>
      </c>
      <c r="AI60">
        <f>COUNTIFS((AK55:AK58),"&gt;70",(AK55:AK58),"&lt;100")</f>
        <v>0</v>
      </c>
      <c r="AJ60">
        <f>SUM(AF60:AI60)</f>
        <v>4</v>
      </c>
    </row>
    <row r="61" spans="1:41" ht="15.75" thickBot="1"/>
    <row r="62" spans="1:41">
      <c r="A62" s="470" t="s">
        <v>146</v>
      </c>
      <c r="B62" s="472" t="s">
        <v>147</v>
      </c>
      <c r="C62" s="474" t="s">
        <v>148</v>
      </c>
      <c r="D62" s="476" t="s">
        <v>149</v>
      </c>
      <c r="E62" s="478" t="s">
        <v>150</v>
      </c>
      <c r="F62" s="465" t="s">
        <v>151</v>
      </c>
      <c r="G62" s="466"/>
      <c r="H62" s="466"/>
      <c r="I62" s="466"/>
      <c r="J62" s="466"/>
      <c r="K62" s="466"/>
      <c r="L62" s="466"/>
      <c r="M62" s="466"/>
      <c r="N62" s="466" t="s">
        <v>152</v>
      </c>
      <c r="O62" s="466"/>
      <c r="P62" s="467"/>
      <c r="Q62" s="443" t="s">
        <v>153</v>
      </c>
      <c r="R62" s="444"/>
      <c r="S62" s="444"/>
      <c r="T62" s="444"/>
      <c r="U62" s="444"/>
      <c r="V62" s="444"/>
      <c r="W62" s="444"/>
      <c r="X62" s="444"/>
      <c r="Y62" s="444" t="s">
        <v>152</v>
      </c>
      <c r="Z62" s="444"/>
      <c r="AA62" s="445"/>
      <c r="AB62" s="468" t="s">
        <v>154</v>
      </c>
      <c r="AC62" s="441" t="s">
        <v>155</v>
      </c>
      <c r="AD62" s="442"/>
      <c r="AE62" s="442"/>
      <c r="AF62" s="442"/>
      <c r="AG62" s="442"/>
      <c r="AH62" s="442"/>
      <c r="AI62" s="442"/>
      <c r="AJ62" s="443"/>
      <c r="AK62" s="444" t="s">
        <v>152</v>
      </c>
      <c r="AL62" s="444"/>
      <c r="AM62" s="445"/>
      <c r="AN62" s="446" t="s">
        <v>156</v>
      </c>
      <c r="AO62" s="448" t="s">
        <v>157</v>
      </c>
    </row>
    <row r="63" spans="1:41" ht="34.5" thickBot="1">
      <c r="A63" s="471"/>
      <c r="B63" s="473"/>
      <c r="C63" s="475"/>
      <c r="D63" s="477"/>
      <c r="E63" s="475"/>
      <c r="F63" s="78" t="s">
        <v>158</v>
      </c>
      <c r="G63" s="79" t="s">
        <v>159</v>
      </c>
      <c r="H63" s="79" t="s">
        <v>160</v>
      </c>
      <c r="I63" s="79" t="s">
        <v>161</v>
      </c>
      <c r="J63" s="79" t="s">
        <v>162</v>
      </c>
      <c r="K63" s="79" t="s">
        <v>163</v>
      </c>
      <c r="L63" s="79" t="s">
        <v>164</v>
      </c>
      <c r="M63" s="79" t="s">
        <v>165</v>
      </c>
      <c r="N63" s="80" t="s">
        <v>166</v>
      </c>
      <c r="O63" s="80" t="s">
        <v>167</v>
      </c>
      <c r="P63" s="81" t="s">
        <v>168</v>
      </c>
      <c r="Q63" s="82" t="s">
        <v>158</v>
      </c>
      <c r="R63" s="83" t="s">
        <v>159</v>
      </c>
      <c r="S63" s="83" t="s">
        <v>160</v>
      </c>
      <c r="T63" s="83" t="s">
        <v>161</v>
      </c>
      <c r="U63" s="83" t="s">
        <v>162</v>
      </c>
      <c r="V63" s="83" t="s">
        <v>163</v>
      </c>
      <c r="W63" s="83" t="s">
        <v>164</v>
      </c>
      <c r="X63" s="83" t="s">
        <v>165</v>
      </c>
      <c r="Y63" s="84" t="s">
        <v>169</v>
      </c>
      <c r="Z63" s="84" t="s">
        <v>170</v>
      </c>
      <c r="AA63" s="85" t="s">
        <v>171</v>
      </c>
      <c r="AB63" s="469"/>
      <c r="AC63" s="83" t="s">
        <v>172</v>
      </c>
      <c r="AD63" s="83" t="s">
        <v>173</v>
      </c>
      <c r="AE63" s="83" t="s">
        <v>174</v>
      </c>
      <c r="AF63" s="83" t="s">
        <v>175</v>
      </c>
      <c r="AG63" s="83" t="s">
        <v>176</v>
      </c>
      <c r="AH63" s="83" t="s">
        <v>177</v>
      </c>
      <c r="AI63" s="83" t="s">
        <v>178</v>
      </c>
      <c r="AJ63" s="83" t="s">
        <v>179</v>
      </c>
      <c r="AK63" s="84" t="s">
        <v>180</v>
      </c>
      <c r="AL63" s="84" t="s">
        <v>181</v>
      </c>
      <c r="AM63" s="84" t="s">
        <v>182</v>
      </c>
      <c r="AN63" s="447"/>
      <c r="AO63" s="449"/>
    </row>
    <row r="64" spans="1:41">
      <c r="A64" s="450" t="s">
        <v>45</v>
      </c>
      <c r="B64" s="130">
        <f>'3- Ponderacion factores'!N36</f>
        <v>29.623824451410659</v>
      </c>
      <c r="C64" s="87" t="s">
        <v>108</v>
      </c>
      <c r="D64" s="88"/>
      <c r="E64" s="89" t="s">
        <v>0</v>
      </c>
      <c r="F64" s="90"/>
      <c r="G64" s="91"/>
      <c r="H64" s="91"/>
      <c r="I64" s="91"/>
      <c r="J64" s="91"/>
      <c r="K64" s="91"/>
      <c r="L64" s="91"/>
      <c r="M64" s="91"/>
      <c r="N64" s="92">
        <f>(3*$F64)+(2*$G64)+$H64+$I64+$J64+$K64+$L64+M64</f>
        <v>0</v>
      </c>
      <c r="O64" s="93">
        <f>IF($N64&lt;&gt;0,(($N64-$O$6)/($F$6-$O$6))*100,0)</f>
        <v>0</v>
      </c>
      <c r="P64" s="94">
        <f>($O64*$B64)/100</f>
        <v>0</v>
      </c>
      <c r="Q64" s="95">
        <v>4</v>
      </c>
      <c r="R64" s="95">
        <v>8</v>
      </c>
      <c r="S64" s="95">
        <v>4</v>
      </c>
      <c r="T64" s="95">
        <v>2</v>
      </c>
      <c r="U64" s="95">
        <v>6</v>
      </c>
      <c r="V64" s="95">
        <v>4</v>
      </c>
      <c r="W64" s="95">
        <v>4</v>
      </c>
      <c r="X64" s="95">
        <v>4</v>
      </c>
      <c r="Y64" s="132">
        <f>(3*$Q64)+(2*$R64)+$S64+$T64+$U64+$V64+$W64+$X64</f>
        <v>52</v>
      </c>
      <c r="Z64" s="97">
        <f>IF($Y64&lt;&gt;0,(($Y64-$O$6)/($F$6-$O$6))*100,0)</f>
        <v>44.827586206896555</v>
      </c>
      <c r="AA64" s="98">
        <f>($Z64*$B64)/100</f>
        <v>13.279645443735815</v>
      </c>
      <c r="AB64" s="99"/>
      <c r="AC64" s="100">
        <v>2</v>
      </c>
      <c r="AD64" s="100">
        <v>2</v>
      </c>
      <c r="AE64" s="100">
        <v>2</v>
      </c>
      <c r="AF64" s="100">
        <v>2</v>
      </c>
      <c r="AG64" s="100">
        <v>4</v>
      </c>
      <c r="AH64" s="100">
        <v>4</v>
      </c>
      <c r="AI64" s="100">
        <v>4</v>
      </c>
      <c r="AJ64" s="100">
        <v>1</v>
      </c>
      <c r="AK64" s="101">
        <f>(3*$AC64)+(2*$AD64)+$AE64+$AF64+$AG64+$AH64+$AI64+$AJ64</f>
        <v>27</v>
      </c>
      <c r="AL64" s="96">
        <f>IF($AK64&lt;&gt;0,(($AK64-$O$6)/($F$6-$O$6))*100,0)</f>
        <v>16.091954022988507</v>
      </c>
      <c r="AM64" s="98">
        <f>($AL64*$B64)/100</f>
        <v>4.7670522105718307</v>
      </c>
      <c r="AN64" s="453">
        <f>$AO77-$AB77</f>
        <v>1.5031718599374564</v>
      </c>
      <c r="AO64" s="455"/>
    </row>
    <row r="65" spans="1:41">
      <c r="A65" s="451"/>
      <c r="B65" s="131">
        <f>$B$64</f>
        <v>29.623824451410659</v>
      </c>
      <c r="C65" s="103" t="s">
        <v>109</v>
      </c>
      <c r="D65" s="104"/>
      <c r="E65" s="105" t="s">
        <v>0</v>
      </c>
      <c r="F65" s="106"/>
      <c r="G65" s="107"/>
      <c r="H65" s="107"/>
      <c r="I65" s="107"/>
      <c r="J65" s="107"/>
      <c r="K65" s="107"/>
      <c r="L65" s="107"/>
      <c r="M65" s="107"/>
      <c r="N65" s="108">
        <f>(3*$F65)+(2*$G65)+$H65+$I65+$J65+$K65+$L65+M65</f>
        <v>0</v>
      </c>
      <c r="O65" s="109">
        <f t="shared" ref="O65:O76" si="38">IF($N65&lt;&gt;0,(($N65-$O$6)/($F$6-$O$6))*100,0)</f>
        <v>0</v>
      </c>
      <c r="P65" s="110">
        <f t="shared" ref="P65:P76" si="39">($O65*$B65)/100</f>
        <v>0</v>
      </c>
      <c r="Q65" s="111">
        <v>4</v>
      </c>
      <c r="R65" s="112">
        <v>4</v>
      </c>
      <c r="S65" s="112">
        <v>4</v>
      </c>
      <c r="T65" s="112">
        <v>2</v>
      </c>
      <c r="U65" s="112">
        <v>2</v>
      </c>
      <c r="V65" s="112">
        <v>4</v>
      </c>
      <c r="W65" s="112">
        <v>4</v>
      </c>
      <c r="X65" s="112">
        <v>4</v>
      </c>
      <c r="Y65" s="96">
        <f t="shared" ref="Y65:Y76" si="40">(3*$Q65)+(2*$R65)+$S65+$T65+$U65+$V65+$W65+$X65</f>
        <v>40</v>
      </c>
      <c r="Z65" s="101">
        <f t="shared" ref="Z65:Z76" si="41">IF($Y65&lt;&gt;0,(($Y65-$O$6)/($F$6-$O$6))*100,0)</f>
        <v>31.03448275862069</v>
      </c>
      <c r="AA65" s="98">
        <f t="shared" ref="AA65:AA76" si="42">($Z65*$B65)/100</f>
        <v>9.1936006918171014</v>
      </c>
      <c r="AB65" s="113"/>
      <c r="AC65" s="111">
        <v>4</v>
      </c>
      <c r="AD65" s="112">
        <v>4</v>
      </c>
      <c r="AE65" s="112">
        <v>4</v>
      </c>
      <c r="AF65" s="112">
        <v>2</v>
      </c>
      <c r="AG65" s="112">
        <v>2</v>
      </c>
      <c r="AH65" s="112">
        <v>4</v>
      </c>
      <c r="AI65" s="112">
        <v>4</v>
      </c>
      <c r="AJ65" s="112">
        <v>4</v>
      </c>
      <c r="AK65" s="101">
        <f t="shared" ref="AK65:AK76" si="43">(3*$AC65)+(2*$AD65)+$AE65+$AF65+$AG65+$AH65+$AI65+$AJ65</f>
        <v>40</v>
      </c>
      <c r="AL65" s="96">
        <f t="shared" ref="AL65:AL76" si="44">IF($AK65&lt;&gt;0,(($AK65-$O$6)/($F$6-$O$6))*100,0)</f>
        <v>31.03448275862069</v>
      </c>
      <c r="AM65" s="98">
        <f t="shared" ref="AM65:AM76" si="45">($AL65*$B65)/100</f>
        <v>9.1936006918171014</v>
      </c>
      <c r="AN65" s="454"/>
      <c r="AO65" s="456"/>
    </row>
    <row r="66" spans="1:41">
      <c r="A66" s="451"/>
      <c r="B66" s="131">
        <f t="shared" ref="B66:B77" si="46">$B$64</f>
        <v>29.623824451410659</v>
      </c>
      <c r="C66" s="103" t="s">
        <v>191</v>
      </c>
      <c r="D66" s="104"/>
      <c r="E66" s="105" t="s">
        <v>0</v>
      </c>
      <c r="F66" s="106"/>
      <c r="G66" s="107"/>
      <c r="H66" s="107"/>
      <c r="I66" s="107"/>
      <c r="J66" s="107"/>
      <c r="K66" s="107"/>
      <c r="L66" s="107"/>
      <c r="M66" s="107"/>
      <c r="N66" s="108">
        <f t="shared" ref="N66:N68" si="47">(3*$F66)+(2*$G66)+$H66+$I66+$J66+$K66+$L66+M66</f>
        <v>0</v>
      </c>
      <c r="O66" s="109">
        <f t="shared" si="38"/>
        <v>0</v>
      </c>
      <c r="P66" s="110">
        <f t="shared" si="39"/>
        <v>0</v>
      </c>
      <c r="Q66" s="111">
        <v>4</v>
      </c>
      <c r="R66" s="112">
        <v>2</v>
      </c>
      <c r="S66" s="112">
        <v>4</v>
      </c>
      <c r="T66" s="112">
        <v>4</v>
      </c>
      <c r="U66" s="112">
        <v>2</v>
      </c>
      <c r="V66" s="112">
        <v>4</v>
      </c>
      <c r="W66" s="112">
        <v>4</v>
      </c>
      <c r="X66" s="112">
        <v>4</v>
      </c>
      <c r="Y66" s="96">
        <f t="shared" si="40"/>
        <v>38</v>
      </c>
      <c r="Z66" s="101">
        <f t="shared" si="41"/>
        <v>28.735632183908045</v>
      </c>
      <c r="AA66" s="98">
        <f t="shared" si="42"/>
        <v>8.5125932331639813</v>
      </c>
      <c r="AB66" s="113"/>
      <c r="AC66" s="111">
        <v>4</v>
      </c>
      <c r="AD66" s="112">
        <v>2</v>
      </c>
      <c r="AE66" s="112">
        <v>4</v>
      </c>
      <c r="AF66" s="112">
        <v>4</v>
      </c>
      <c r="AG66" s="112">
        <v>2</v>
      </c>
      <c r="AH66" s="112">
        <v>4</v>
      </c>
      <c r="AI66" s="112">
        <v>4</v>
      </c>
      <c r="AJ66" s="112">
        <v>4</v>
      </c>
      <c r="AK66" s="101">
        <f t="shared" si="43"/>
        <v>38</v>
      </c>
      <c r="AL66" s="96">
        <f t="shared" si="44"/>
        <v>28.735632183908045</v>
      </c>
      <c r="AM66" s="98">
        <f t="shared" si="45"/>
        <v>8.5125932331639813</v>
      </c>
      <c r="AN66" s="454"/>
      <c r="AO66" s="456"/>
    </row>
    <row r="67" spans="1:41">
      <c r="A67" s="451"/>
      <c r="B67" s="131">
        <f t="shared" si="46"/>
        <v>29.623824451410659</v>
      </c>
      <c r="C67" s="103" t="s">
        <v>192</v>
      </c>
      <c r="D67" s="104"/>
      <c r="E67" s="105" t="s">
        <v>0</v>
      </c>
      <c r="F67" s="106"/>
      <c r="G67" s="107"/>
      <c r="H67" s="107"/>
      <c r="I67" s="107"/>
      <c r="J67" s="107"/>
      <c r="K67" s="107"/>
      <c r="L67" s="107"/>
      <c r="M67" s="107"/>
      <c r="N67" s="108">
        <f t="shared" si="47"/>
        <v>0</v>
      </c>
      <c r="O67" s="109">
        <f t="shared" si="38"/>
        <v>0</v>
      </c>
      <c r="P67" s="110">
        <f t="shared" si="39"/>
        <v>0</v>
      </c>
      <c r="Q67" s="111">
        <v>4</v>
      </c>
      <c r="R67" s="112">
        <v>4</v>
      </c>
      <c r="S67" s="112">
        <v>2</v>
      </c>
      <c r="T67" s="112">
        <v>2</v>
      </c>
      <c r="U67" s="112">
        <v>4</v>
      </c>
      <c r="V67" s="112">
        <v>4</v>
      </c>
      <c r="W67" s="112">
        <v>4</v>
      </c>
      <c r="X67" s="112">
        <v>4</v>
      </c>
      <c r="Y67" s="96">
        <f t="shared" si="40"/>
        <v>40</v>
      </c>
      <c r="Z67" s="101">
        <f t="shared" si="41"/>
        <v>31.03448275862069</v>
      </c>
      <c r="AA67" s="98">
        <f t="shared" si="42"/>
        <v>9.1936006918171014</v>
      </c>
      <c r="AB67" s="113"/>
      <c r="AC67" s="111">
        <v>4</v>
      </c>
      <c r="AD67" s="112">
        <v>4</v>
      </c>
      <c r="AE67" s="112">
        <v>2</v>
      </c>
      <c r="AF67" s="112">
        <v>2</v>
      </c>
      <c r="AG67" s="112">
        <v>4</v>
      </c>
      <c r="AH67" s="112">
        <v>4</v>
      </c>
      <c r="AI67" s="112">
        <v>4</v>
      </c>
      <c r="AJ67" s="112">
        <v>4</v>
      </c>
      <c r="AK67" s="101">
        <f t="shared" si="43"/>
        <v>40</v>
      </c>
      <c r="AL67" s="96">
        <f t="shared" si="44"/>
        <v>31.03448275862069</v>
      </c>
      <c r="AM67" s="98">
        <f t="shared" si="45"/>
        <v>9.1936006918171014</v>
      </c>
      <c r="AN67" s="454"/>
      <c r="AO67" s="456"/>
    </row>
    <row r="68" spans="1:41">
      <c r="A68" s="451"/>
      <c r="B68" s="131">
        <f t="shared" si="46"/>
        <v>29.623824451410659</v>
      </c>
      <c r="C68" s="103" t="s">
        <v>113</v>
      </c>
      <c r="D68" s="104"/>
      <c r="E68" s="114" t="s">
        <v>0</v>
      </c>
      <c r="F68" s="116"/>
      <c r="G68" s="107"/>
      <c r="H68" s="107"/>
      <c r="I68" s="107"/>
      <c r="J68" s="107"/>
      <c r="K68" s="107"/>
      <c r="L68" s="107"/>
      <c r="M68" s="107"/>
      <c r="N68" s="109">
        <f t="shared" si="47"/>
        <v>0</v>
      </c>
      <c r="O68" s="109">
        <f t="shared" si="38"/>
        <v>0</v>
      </c>
      <c r="P68" s="110">
        <f t="shared" si="39"/>
        <v>0</v>
      </c>
      <c r="Q68" s="111">
        <v>2</v>
      </c>
      <c r="R68" s="112">
        <v>2</v>
      </c>
      <c r="S68" s="112">
        <v>2</v>
      </c>
      <c r="T68" s="112">
        <v>4</v>
      </c>
      <c r="U68" s="112">
        <v>6</v>
      </c>
      <c r="V68" s="112">
        <v>4</v>
      </c>
      <c r="W68" s="112">
        <v>2</v>
      </c>
      <c r="X68" s="112">
        <v>1</v>
      </c>
      <c r="Y68" s="96">
        <f t="shared" si="40"/>
        <v>29</v>
      </c>
      <c r="Z68" s="101">
        <f t="shared" si="41"/>
        <v>18.390804597701148</v>
      </c>
      <c r="AA68" s="98">
        <f t="shared" si="42"/>
        <v>5.4480596692249481</v>
      </c>
      <c r="AB68" s="113"/>
      <c r="AC68" s="111">
        <v>2</v>
      </c>
      <c r="AD68" s="112">
        <v>2</v>
      </c>
      <c r="AE68" s="112">
        <v>2</v>
      </c>
      <c r="AF68" s="112">
        <v>4</v>
      </c>
      <c r="AG68" s="112">
        <v>6</v>
      </c>
      <c r="AH68" s="112">
        <v>4</v>
      </c>
      <c r="AI68" s="112">
        <v>2</v>
      </c>
      <c r="AJ68" s="112">
        <v>1</v>
      </c>
      <c r="AK68" s="101">
        <f t="shared" si="43"/>
        <v>29</v>
      </c>
      <c r="AL68" s="96">
        <f t="shared" si="44"/>
        <v>18.390804597701148</v>
      </c>
      <c r="AM68" s="98">
        <f t="shared" si="45"/>
        <v>5.4480596692249481</v>
      </c>
      <c r="AN68" s="454"/>
      <c r="AO68" s="456"/>
    </row>
    <row r="69" spans="1:41">
      <c r="A69" s="451"/>
      <c r="B69" s="131">
        <f t="shared" si="46"/>
        <v>29.623824451410659</v>
      </c>
      <c r="C69" s="103" t="s">
        <v>114</v>
      </c>
      <c r="D69" s="104"/>
      <c r="E69" s="114" t="s">
        <v>0</v>
      </c>
      <c r="F69" s="116"/>
      <c r="G69" s="107"/>
      <c r="H69" s="107"/>
      <c r="I69" s="107"/>
      <c r="J69" s="107"/>
      <c r="K69" s="107"/>
      <c r="L69" s="107"/>
      <c r="M69" s="107"/>
      <c r="N69" s="109">
        <f>(3*$F69)+(2*$G69)+$H69+$I69+$J69+$K69+$L69+M69</f>
        <v>0</v>
      </c>
      <c r="O69" s="109">
        <f t="shared" si="38"/>
        <v>0</v>
      </c>
      <c r="P69" s="110">
        <f t="shared" si="39"/>
        <v>0</v>
      </c>
      <c r="Q69" s="111">
        <v>2</v>
      </c>
      <c r="R69" s="112">
        <v>2</v>
      </c>
      <c r="S69" s="112">
        <v>2</v>
      </c>
      <c r="T69" s="112">
        <v>4</v>
      </c>
      <c r="U69" s="112">
        <v>6</v>
      </c>
      <c r="V69" s="112">
        <v>4</v>
      </c>
      <c r="W69" s="112">
        <v>2</v>
      </c>
      <c r="X69" s="112">
        <v>1</v>
      </c>
      <c r="Y69" s="96">
        <f t="shared" si="40"/>
        <v>29</v>
      </c>
      <c r="Z69" s="101">
        <f t="shared" si="41"/>
        <v>18.390804597701148</v>
      </c>
      <c r="AA69" s="98">
        <f t="shared" si="42"/>
        <v>5.4480596692249481</v>
      </c>
      <c r="AB69" s="113"/>
      <c r="AC69" s="111">
        <v>2</v>
      </c>
      <c r="AD69" s="112">
        <v>2</v>
      </c>
      <c r="AE69" s="112">
        <v>2</v>
      </c>
      <c r="AF69" s="112">
        <v>4</v>
      </c>
      <c r="AG69" s="112">
        <v>6</v>
      </c>
      <c r="AH69" s="112">
        <v>4</v>
      </c>
      <c r="AI69" s="112">
        <v>2</v>
      </c>
      <c r="AJ69" s="112">
        <v>1</v>
      </c>
      <c r="AK69" s="101">
        <f t="shared" si="43"/>
        <v>29</v>
      </c>
      <c r="AL69" s="96">
        <f t="shared" si="44"/>
        <v>18.390804597701148</v>
      </c>
      <c r="AM69" s="98">
        <f t="shared" si="45"/>
        <v>5.4480596692249481</v>
      </c>
      <c r="AN69" s="454"/>
      <c r="AO69" s="456"/>
    </row>
    <row r="70" spans="1:41">
      <c r="A70" s="451"/>
      <c r="B70" s="131">
        <f t="shared" si="46"/>
        <v>29.623824451410659</v>
      </c>
      <c r="C70" s="103" t="s">
        <v>115</v>
      </c>
      <c r="D70" s="104"/>
      <c r="E70" s="114" t="s">
        <v>0</v>
      </c>
      <c r="F70" s="116"/>
      <c r="G70" s="107"/>
      <c r="H70" s="107"/>
      <c r="I70" s="107"/>
      <c r="J70" s="107"/>
      <c r="K70" s="107"/>
      <c r="L70" s="107"/>
      <c r="M70" s="107"/>
      <c r="N70" s="109">
        <f t="shared" ref="N70:N73" si="48">(3*$F70)+(2*$G70)+$H70+$I70+$J70+$K70+$L70+M70</f>
        <v>0</v>
      </c>
      <c r="O70" s="109">
        <f t="shared" si="38"/>
        <v>0</v>
      </c>
      <c r="P70" s="110">
        <f t="shared" si="39"/>
        <v>0</v>
      </c>
      <c r="Q70" s="111">
        <v>4</v>
      </c>
      <c r="R70" s="112">
        <v>1</v>
      </c>
      <c r="S70" s="112">
        <v>4</v>
      </c>
      <c r="T70" s="112">
        <v>2</v>
      </c>
      <c r="U70" s="112">
        <v>2</v>
      </c>
      <c r="V70" s="112">
        <v>4</v>
      </c>
      <c r="W70" s="112">
        <v>2</v>
      </c>
      <c r="X70" s="112">
        <v>4</v>
      </c>
      <c r="Y70" s="96">
        <f t="shared" si="40"/>
        <v>32</v>
      </c>
      <c r="Z70" s="101">
        <f t="shared" si="41"/>
        <v>21.839080459770116</v>
      </c>
      <c r="AA70" s="98">
        <f t="shared" si="42"/>
        <v>6.4695708572046273</v>
      </c>
      <c r="AB70" s="113"/>
      <c r="AC70" s="111">
        <v>4</v>
      </c>
      <c r="AD70" s="112">
        <v>1</v>
      </c>
      <c r="AE70" s="112">
        <v>4</v>
      </c>
      <c r="AF70" s="112">
        <v>2</v>
      </c>
      <c r="AG70" s="112">
        <v>2</v>
      </c>
      <c r="AH70" s="112">
        <v>4</v>
      </c>
      <c r="AI70" s="112">
        <v>2</v>
      </c>
      <c r="AJ70" s="112">
        <v>4</v>
      </c>
      <c r="AK70" s="101">
        <f t="shared" si="43"/>
        <v>32</v>
      </c>
      <c r="AL70" s="96">
        <f t="shared" si="44"/>
        <v>21.839080459770116</v>
      </c>
      <c r="AM70" s="98">
        <f t="shared" si="45"/>
        <v>6.4695708572046273</v>
      </c>
      <c r="AN70" s="454"/>
      <c r="AO70" s="456"/>
    </row>
    <row r="71" spans="1:41">
      <c r="A71" s="451"/>
      <c r="B71" s="131">
        <f t="shared" si="46"/>
        <v>29.623824451410659</v>
      </c>
      <c r="C71" s="103" t="s">
        <v>193</v>
      </c>
      <c r="D71" s="104"/>
      <c r="E71" s="114" t="s">
        <v>0</v>
      </c>
      <c r="F71" s="116"/>
      <c r="G71" s="107"/>
      <c r="H71" s="107"/>
      <c r="I71" s="107"/>
      <c r="J71" s="107"/>
      <c r="K71" s="107"/>
      <c r="L71" s="107"/>
      <c r="M71" s="107"/>
      <c r="N71" s="109">
        <f t="shared" si="48"/>
        <v>0</v>
      </c>
      <c r="O71" s="109">
        <f t="shared" si="38"/>
        <v>0</v>
      </c>
      <c r="P71" s="110">
        <f t="shared" si="39"/>
        <v>0</v>
      </c>
      <c r="Q71" s="111">
        <v>2</v>
      </c>
      <c r="R71" s="112">
        <v>1</v>
      </c>
      <c r="S71" s="112">
        <v>4</v>
      </c>
      <c r="T71" s="112">
        <v>2</v>
      </c>
      <c r="U71" s="112">
        <v>2</v>
      </c>
      <c r="V71" s="112">
        <v>4</v>
      </c>
      <c r="W71" s="112">
        <v>2</v>
      </c>
      <c r="X71" s="112">
        <v>4</v>
      </c>
      <c r="Y71" s="96">
        <f t="shared" si="40"/>
        <v>26</v>
      </c>
      <c r="Z71" s="101">
        <f t="shared" si="41"/>
        <v>14.942528735632186</v>
      </c>
      <c r="AA71" s="98">
        <f t="shared" si="42"/>
        <v>4.4265484812452716</v>
      </c>
      <c r="AB71" s="113"/>
      <c r="AC71" s="111">
        <v>2</v>
      </c>
      <c r="AD71" s="112">
        <v>1</v>
      </c>
      <c r="AE71" s="112">
        <v>4</v>
      </c>
      <c r="AF71" s="112">
        <v>2</v>
      </c>
      <c r="AG71" s="112">
        <v>2</v>
      </c>
      <c r="AH71" s="112">
        <v>4</v>
      </c>
      <c r="AI71" s="112">
        <v>2</v>
      </c>
      <c r="AJ71" s="112">
        <v>4</v>
      </c>
      <c r="AK71" s="101">
        <f t="shared" si="43"/>
        <v>26</v>
      </c>
      <c r="AL71" s="96">
        <f t="shared" si="44"/>
        <v>14.942528735632186</v>
      </c>
      <c r="AM71" s="98">
        <f t="shared" si="45"/>
        <v>4.4265484812452716</v>
      </c>
      <c r="AN71" s="454"/>
      <c r="AO71" s="456"/>
    </row>
    <row r="72" spans="1:41">
      <c r="A72" s="451"/>
      <c r="B72" s="131">
        <f t="shared" si="46"/>
        <v>29.623824451410659</v>
      </c>
      <c r="C72" s="103" t="s">
        <v>194</v>
      </c>
      <c r="D72" s="104"/>
      <c r="E72" s="114" t="s">
        <v>0</v>
      </c>
      <c r="F72" s="116"/>
      <c r="G72" s="107"/>
      <c r="H72" s="107"/>
      <c r="I72" s="107"/>
      <c r="J72" s="107"/>
      <c r="K72" s="107"/>
      <c r="L72" s="107"/>
      <c r="M72" s="107"/>
      <c r="N72" s="109">
        <f t="shared" si="48"/>
        <v>0</v>
      </c>
      <c r="O72" s="109">
        <f t="shared" si="38"/>
        <v>0</v>
      </c>
      <c r="P72" s="110">
        <f t="shared" si="39"/>
        <v>0</v>
      </c>
      <c r="Q72" s="111">
        <v>2</v>
      </c>
      <c r="R72" s="112">
        <v>1</v>
      </c>
      <c r="S72" s="112">
        <v>4</v>
      </c>
      <c r="T72" s="112">
        <v>2</v>
      </c>
      <c r="U72" s="112">
        <v>2</v>
      </c>
      <c r="V72" s="112">
        <v>4</v>
      </c>
      <c r="W72" s="112">
        <v>2</v>
      </c>
      <c r="X72" s="112">
        <v>4</v>
      </c>
      <c r="Y72" s="96">
        <f t="shared" si="40"/>
        <v>26</v>
      </c>
      <c r="Z72" s="101">
        <f t="shared" si="41"/>
        <v>14.942528735632186</v>
      </c>
      <c r="AA72" s="98">
        <f t="shared" si="42"/>
        <v>4.4265484812452716</v>
      </c>
      <c r="AB72" s="113"/>
      <c r="AC72" s="111">
        <v>2</v>
      </c>
      <c r="AD72" s="112">
        <v>1</v>
      </c>
      <c r="AE72" s="112">
        <v>4</v>
      </c>
      <c r="AF72" s="112">
        <v>2</v>
      </c>
      <c r="AG72" s="112">
        <v>2</v>
      </c>
      <c r="AH72" s="112">
        <v>4</v>
      </c>
      <c r="AI72" s="112">
        <v>2</v>
      </c>
      <c r="AJ72" s="112">
        <v>4</v>
      </c>
      <c r="AK72" s="101">
        <f t="shared" si="43"/>
        <v>26</v>
      </c>
      <c r="AL72" s="96">
        <f t="shared" si="44"/>
        <v>14.942528735632186</v>
      </c>
      <c r="AM72" s="98">
        <f t="shared" si="45"/>
        <v>4.4265484812452716</v>
      </c>
      <c r="AN72" s="454"/>
      <c r="AO72" s="456"/>
    </row>
    <row r="73" spans="1:41">
      <c r="A73" s="451"/>
      <c r="B73" s="131">
        <f t="shared" si="46"/>
        <v>29.623824451410659</v>
      </c>
      <c r="C73" s="103" t="s">
        <v>195</v>
      </c>
      <c r="D73" s="104"/>
      <c r="E73" s="114" t="s">
        <v>0</v>
      </c>
      <c r="F73" s="116"/>
      <c r="G73" s="107"/>
      <c r="H73" s="107"/>
      <c r="I73" s="107"/>
      <c r="J73" s="107"/>
      <c r="K73" s="107"/>
      <c r="L73" s="107"/>
      <c r="M73" s="107"/>
      <c r="N73" s="109">
        <f t="shared" si="48"/>
        <v>0</v>
      </c>
      <c r="O73" s="109">
        <f t="shared" si="38"/>
        <v>0</v>
      </c>
      <c r="P73" s="110">
        <f t="shared" si="39"/>
        <v>0</v>
      </c>
      <c r="Q73" s="111">
        <v>2</v>
      </c>
      <c r="R73" s="112">
        <v>4</v>
      </c>
      <c r="S73" s="112">
        <v>2</v>
      </c>
      <c r="T73" s="112">
        <v>2</v>
      </c>
      <c r="U73" s="112">
        <v>6</v>
      </c>
      <c r="V73" s="112">
        <v>1</v>
      </c>
      <c r="W73" s="112">
        <v>4</v>
      </c>
      <c r="X73" s="112">
        <v>4</v>
      </c>
      <c r="Y73" s="96">
        <f t="shared" si="40"/>
        <v>33</v>
      </c>
      <c r="Z73" s="101">
        <f t="shared" si="41"/>
        <v>22.988505747126435</v>
      </c>
      <c r="AA73" s="98">
        <f t="shared" si="42"/>
        <v>6.8100745865311856</v>
      </c>
      <c r="AB73" s="113"/>
      <c r="AC73" s="111">
        <v>2</v>
      </c>
      <c r="AD73" s="112">
        <v>4</v>
      </c>
      <c r="AE73" s="112">
        <v>2</v>
      </c>
      <c r="AF73" s="112">
        <v>2</v>
      </c>
      <c r="AG73" s="112">
        <v>6</v>
      </c>
      <c r="AH73" s="112">
        <v>1</v>
      </c>
      <c r="AI73" s="112">
        <v>4</v>
      </c>
      <c r="AJ73" s="112">
        <v>4</v>
      </c>
      <c r="AK73" s="101">
        <f t="shared" si="43"/>
        <v>33</v>
      </c>
      <c r="AL73" s="96">
        <f t="shared" si="44"/>
        <v>22.988505747126435</v>
      </c>
      <c r="AM73" s="98">
        <f t="shared" si="45"/>
        <v>6.8100745865311856</v>
      </c>
      <c r="AN73" s="454"/>
      <c r="AO73" s="456"/>
    </row>
    <row r="74" spans="1:41" ht="28.5">
      <c r="A74" s="451"/>
      <c r="B74" s="131">
        <f t="shared" si="46"/>
        <v>29.623824451410659</v>
      </c>
      <c r="C74" s="103" t="s">
        <v>199</v>
      </c>
      <c r="D74" s="104"/>
      <c r="E74" s="114" t="s">
        <v>0</v>
      </c>
      <c r="F74" s="116"/>
      <c r="G74" s="107"/>
      <c r="H74" s="107"/>
      <c r="I74" s="107"/>
      <c r="J74" s="107"/>
      <c r="K74" s="107"/>
      <c r="L74" s="107"/>
      <c r="M74" s="107"/>
      <c r="N74" s="109">
        <f t="shared" ref="N74:N76" si="49">(3*$F74)+(2*$G74)+$H74+$I74+$J74+$K74+$L74+M74</f>
        <v>0</v>
      </c>
      <c r="O74" s="109">
        <f t="shared" si="38"/>
        <v>0</v>
      </c>
      <c r="P74" s="110">
        <f t="shared" si="39"/>
        <v>0</v>
      </c>
      <c r="Q74" s="111">
        <v>4</v>
      </c>
      <c r="R74" s="112">
        <v>4</v>
      </c>
      <c r="S74" s="112">
        <v>2</v>
      </c>
      <c r="T74" s="112">
        <v>1</v>
      </c>
      <c r="U74" s="112">
        <v>4</v>
      </c>
      <c r="V74" s="112">
        <v>4</v>
      </c>
      <c r="W74" s="112">
        <v>2</v>
      </c>
      <c r="X74" s="112">
        <v>4</v>
      </c>
      <c r="Y74" s="96">
        <f t="shared" si="40"/>
        <v>37</v>
      </c>
      <c r="Z74" s="101">
        <f t="shared" si="41"/>
        <v>27.586206896551722</v>
      </c>
      <c r="AA74" s="98">
        <f t="shared" si="42"/>
        <v>8.1720895038374231</v>
      </c>
      <c r="AB74" s="113"/>
      <c r="AC74" s="111">
        <v>4</v>
      </c>
      <c r="AD74" s="112">
        <v>4</v>
      </c>
      <c r="AE74" s="112">
        <v>2</v>
      </c>
      <c r="AF74" s="112">
        <v>1</v>
      </c>
      <c r="AG74" s="112">
        <v>4</v>
      </c>
      <c r="AH74" s="112">
        <v>4</v>
      </c>
      <c r="AI74" s="112">
        <v>2</v>
      </c>
      <c r="AJ74" s="112">
        <v>4</v>
      </c>
      <c r="AK74" s="101">
        <f t="shared" si="43"/>
        <v>37</v>
      </c>
      <c r="AL74" s="96">
        <f t="shared" si="44"/>
        <v>27.586206896551722</v>
      </c>
      <c r="AM74" s="98">
        <f t="shared" si="45"/>
        <v>8.1720895038374231</v>
      </c>
      <c r="AN74" s="454"/>
      <c r="AO74" s="456"/>
    </row>
    <row r="75" spans="1:41">
      <c r="A75" s="451"/>
      <c r="B75" s="131">
        <f t="shared" si="46"/>
        <v>29.623824451410659</v>
      </c>
      <c r="C75" s="128" t="s">
        <v>200</v>
      </c>
      <c r="D75" s="104"/>
      <c r="E75" s="114" t="s">
        <v>216</v>
      </c>
      <c r="F75" s="116">
        <v>4</v>
      </c>
      <c r="G75" s="107">
        <v>4</v>
      </c>
      <c r="H75" s="107">
        <v>2</v>
      </c>
      <c r="I75" s="107">
        <v>1</v>
      </c>
      <c r="J75" s="107">
        <v>2</v>
      </c>
      <c r="K75" s="107">
        <v>4</v>
      </c>
      <c r="L75" s="107">
        <v>4</v>
      </c>
      <c r="M75" s="107">
        <v>4</v>
      </c>
      <c r="N75" s="109">
        <f t="shared" si="49"/>
        <v>37</v>
      </c>
      <c r="O75" s="109">
        <f t="shared" si="38"/>
        <v>27.586206896551722</v>
      </c>
      <c r="P75" s="110">
        <f t="shared" si="39"/>
        <v>8.1720895038374231</v>
      </c>
      <c r="Q75" s="111"/>
      <c r="R75" s="112"/>
      <c r="S75" s="112"/>
      <c r="T75" s="112"/>
      <c r="U75" s="112"/>
      <c r="V75" s="112"/>
      <c r="W75" s="112"/>
      <c r="X75" s="112"/>
      <c r="Y75" s="96">
        <f t="shared" si="40"/>
        <v>0</v>
      </c>
      <c r="Z75" s="101">
        <f t="shared" si="41"/>
        <v>0</v>
      </c>
      <c r="AA75" s="98">
        <f t="shared" si="42"/>
        <v>0</v>
      </c>
      <c r="AB75" s="113"/>
      <c r="AC75" s="112"/>
      <c r="AD75" s="112"/>
      <c r="AE75" s="112"/>
      <c r="AF75" s="112"/>
      <c r="AG75" s="112"/>
      <c r="AH75" s="112"/>
      <c r="AI75" s="112"/>
      <c r="AJ75" s="112"/>
      <c r="AK75" s="101">
        <f t="shared" si="43"/>
        <v>0</v>
      </c>
      <c r="AL75" s="96">
        <f t="shared" si="44"/>
        <v>0</v>
      </c>
      <c r="AM75" s="98"/>
      <c r="AN75" s="454"/>
      <c r="AO75" s="456"/>
    </row>
    <row r="76" spans="1:41" ht="15.75" thickBot="1">
      <c r="A76" s="451"/>
      <c r="B76" s="131">
        <f t="shared" si="46"/>
        <v>29.623824451410659</v>
      </c>
      <c r="C76" s="128" t="s">
        <v>130</v>
      </c>
      <c r="D76" s="104"/>
      <c r="E76" s="114" t="s">
        <v>216</v>
      </c>
      <c r="F76" s="116">
        <v>4</v>
      </c>
      <c r="G76" s="107">
        <v>4</v>
      </c>
      <c r="H76" s="107">
        <v>1</v>
      </c>
      <c r="I76" s="107">
        <v>2</v>
      </c>
      <c r="J76" s="107">
        <v>4</v>
      </c>
      <c r="K76" s="107">
        <v>4</v>
      </c>
      <c r="L76" s="107">
        <v>2</v>
      </c>
      <c r="M76" s="107">
        <v>4</v>
      </c>
      <c r="N76" s="109">
        <f t="shared" si="49"/>
        <v>37</v>
      </c>
      <c r="O76" s="109">
        <f t="shared" si="38"/>
        <v>27.586206896551722</v>
      </c>
      <c r="P76" s="110">
        <f t="shared" si="39"/>
        <v>8.1720895038374231</v>
      </c>
      <c r="Q76" s="111"/>
      <c r="R76" s="112"/>
      <c r="S76" s="112"/>
      <c r="T76" s="112"/>
      <c r="U76" s="112"/>
      <c r="V76" s="112"/>
      <c r="W76" s="112"/>
      <c r="X76" s="112"/>
      <c r="Y76" s="96">
        <f t="shared" si="40"/>
        <v>0</v>
      </c>
      <c r="Z76" s="101">
        <f t="shared" si="41"/>
        <v>0</v>
      </c>
      <c r="AA76" s="98">
        <f t="shared" si="42"/>
        <v>0</v>
      </c>
      <c r="AB76" s="113"/>
      <c r="AC76" s="112"/>
      <c r="AD76" s="112"/>
      <c r="AE76" s="112"/>
      <c r="AF76" s="112"/>
      <c r="AG76" s="112"/>
      <c r="AH76" s="112"/>
      <c r="AI76" s="112"/>
      <c r="AJ76" s="112"/>
      <c r="AK76" s="101">
        <f t="shared" si="43"/>
        <v>0</v>
      </c>
      <c r="AL76" s="96">
        <f t="shared" si="44"/>
        <v>0</v>
      </c>
      <c r="AM76" s="98">
        <f t="shared" si="45"/>
        <v>0</v>
      </c>
      <c r="AN76" s="454"/>
      <c r="AO76" s="456"/>
    </row>
    <row r="77" spans="1:41" ht="15.75" thickBot="1">
      <c r="A77" s="452"/>
      <c r="B77" s="131">
        <f t="shared" si="46"/>
        <v>29.623824451410659</v>
      </c>
      <c r="C77" s="457"/>
      <c r="D77" s="458"/>
      <c r="E77" s="459"/>
      <c r="F77" s="460" t="s">
        <v>183</v>
      </c>
      <c r="G77" s="461"/>
      <c r="H77" s="461"/>
      <c r="I77" s="461"/>
      <c r="J77" s="461"/>
      <c r="K77" s="461"/>
      <c r="L77" s="461"/>
      <c r="M77" s="462"/>
      <c r="N77" s="118">
        <f>IF(SUM($N64:$N76),(1-EXP(-((SUM($N64:$N76)/COUNTIF($N64:$N76,"&gt;0"))^1)))*($F$6-(MAX($N64:$N76)))*(1-1/(EXP((((COUNTIF($N64:$N76,"&gt;0")^1)-1)*0.1))))+(MAX($N64:$N76)),0)</f>
        <v>42.995242663734551</v>
      </c>
      <c r="O77" s="119">
        <f>IF($N77&lt;&gt;0,(($N77-$O$6)/($F$6-$O$6))*100,0)</f>
        <v>34.477290418085694</v>
      </c>
      <c r="P77" s="120">
        <f>IF(SUM($N64:$N76),(($O77*$B76)/100),0)</f>
        <v>10.213491989056735</v>
      </c>
      <c r="Q77" s="463" t="s">
        <v>184</v>
      </c>
      <c r="R77" s="461"/>
      <c r="S77" s="461"/>
      <c r="T77" s="461"/>
      <c r="U77" s="461"/>
      <c r="V77" s="461"/>
      <c r="W77" s="461"/>
      <c r="X77" s="462"/>
      <c r="Y77" s="121">
        <f>IF(SUM($Y64:$Y76),(1-EXP(-((SUM($Y64:$Y76)/COUNTIF($Y64:$Y76,"&gt;0"))^1)))*($F$6-(MAX($Y64:$Y76)))*(1-1/(EXP((((COUNTIF($Y64:$Y76,"&gt;0")^1)-1)*0.1))))+(MAX($Y64:$Y76)),0)</f>
        <v>82.341786823770747</v>
      </c>
      <c r="Z77" s="122">
        <f>IF($Y77&lt;&gt;0,(($Y77-$O$6)/($F$6-$O$6))*100,0)</f>
        <v>79.70320324571351</v>
      </c>
      <c r="AA77" s="120">
        <f>IF(SUM($Y64:$Y76),(($Z77*$B77)/100),0)</f>
        <v>23.611137011661214</v>
      </c>
      <c r="AB77" s="123">
        <f>+P77-AA77</f>
        <v>-13.397645022604479</v>
      </c>
      <c r="AC77" s="124" t="s">
        <v>158</v>
      </c>
      <c r="AD77" s="463" t="s">
        <v>185</v>
      </c>
      <c r="AE77" s="461"/>
      <c r="AF77" s="461"/>
      <c r="AG77" s="461"/>
      <c r="AH77" s="461"/>
      <c r="AI77" s="461"/>
      <c r="AJ77" s="464"/>
      <c r="AK77" s="122">
        <f>IF(SUM($AK64:$AK76),(1-EXP(-((SUM($AK64:$AK76)/COUNTIF($AK64:$AK76,"&gt;0"))^1)))*($F$6-(MAX($AK64:$AK76)))*(1-1/(EXP((((COUNTIF($AK64:$AK76,"&gt;0")^1)-1)*0.1))))+(MAX($AK64:$AK76)),0)</f>
        <v>77.927233529713163</v>
      </c>
      <c r="AL77" s="122">
        <f>IF($AK77&lt;&gt;0,(($AK77-$O$6)/($F$6-$O$6))*100,0)</f>
        <v>74.629004057141572</v>
      </c>
      <c r="AM77" s="120">
        <f>IF(SUM($AK64:$AK76),(($AL77*$B77)/100),0)</f>
        <v>22.107965151723757</v>
      </c>
      <c r="AN77" s="125" t="s">
        <v>186</v>
      </c>
      <c r="AO77" s="126">
        <f>$P77-$AM77</f>
        <v>-11.894473162667023</v>
      </c>
    </row>
    <row r="78" spans="1:41">
      <c r="T78">
        <f>COUNTIF(Y64:Y76,"&lt;25")</f>
        <v>2</v>
      </c>
      <c r="U78">
        <f>COUNTIFS((Y64:Y76),"&gt;=25",(Y64:Y76),"&lt;50")</f>
        <v>10</v>
      </c>
      <c r="V78">
        <f>COUNTIFS((Y64:Y76),"&gt;=50",(Y64:Y76),"&lt;70")</f>
        <v>1</v>
      </c>
      <c r="W78">
        <f>COUNTIFS((Y64:Y76),"&gt;=70",(Y64:Y76),"&lt;100")</f>
        <v>0</v>
      </c>
      <c r="X78">
        <f>SUM(T78:W78)</f>
        <v>13</v>
      </c>
      <c r="AF78">
        <f>COUNTIF(AK64:AK76,"&lt;25")</f>
        <v>2</v>
      </c>
      <c r="AG78">
        <f>COUNTIFS((AK64:AK76),"&gt;=25",(AK64:AK76),"&lt;50")</f>
        <v>11</v>
      </c>
      <c r="AH78">
        <f>COUNTIFS((AK64:AK76),"&gt;=50",(AK64:AK76),"&lt;70")</f>
        <v>0</v>
      </c>
      <c r="AI78">
        <f>COUNTIFS((AK64:AK76),"&gt;70",(AK64:AK76),"&lt;100")</f>
        <v>0</v>
      </c>
      <c r="AJ78">
        <f>SUM(AF78:AI78)</f>
        <v>13</v>
      </c>
    </row>
    <row r="79" spans="1:41" ht="15.75" thickBot="1"/>
    <row r="80" spans="1:41">
      <c r="A80" s="470" t="s">
        <v>146</v>
      </c>
      <c r="B80" s="472" t="s">
        <v>147</v>
      </c>
      <c r="C80" s="474" t="s">
        <v>148</v>
      </c>
      <c r="D80" s="476" t="s">
        <v>149</v>
      </c>
      <c r="E80" s="478" t="s">
        <v>150</v>
      </c>
      <c r="F80" s="465" t="s">
        <v>151</v>
      </c>
      <c r="G80" s="466"/>
      <c r="H80" s="466"/>
      <c r="I80" s="466"/>
      <c r="J80" s="466"/>
      <c r="K80" s="466"/>
      <c r="L80" s="466"/>
      <c r="M80" s="466"/>
      <c r="N80" s="466" t="s">
        <v>152</v>
      </c>
      <c r="O80" s="466"/>
      <c r="P80" s="467"/>
      <c r="Q80" s="443" t="s">
        <v>153</v>
      </c>
      <c r="R80" s="444"/>
      <c r="S80" s="444"/>
      <c r="T80" s="444"/>
      <c r="U80" s="444"/>
      <c r="V80" s="444"/>
      <c r="W80" s="444"/>
      <c r="X80" s="444"/>
      <c r="Y80" s="444" t="s">
        <v>152</v>
      </c>
      <c r="Z80" s="444"/>
      <c r="AA80" s="445"/>
      <c r="AB80" s="468" t="s">
        <v>154</v>
      </c>
      <c r="AC80" s="441" t="s">
        <v>155</v>
      </c>
      <c r="AD80" s="442"/>
      <c r="AE80" s="442"/>
      <c r="AF80" s="442"/>
      <c r="AG80" s="442"/>
      <c r="AH80" s="442"/>
      <c r="AI80" s="442"/>
      <c r="AJ80" s="443"/>
      <c r="AK80" s="444" t="s">
        <v>152</v>
      </c>
      <c r="AL80" s="444"/>
      <c r="AM80" s="445"/>
      <c r="AN80" s="446" t="s">
        <v>156</v>
      </c>
      <c r="AO80" s="448" t="s">
        <v>157</v>
      </c>
    </row>
    <row r="81" spans="1:41" ht="34.5" thickBot="1">
      <c r="A81" s="471"/>
      <c r="B81" s="473"/>
      <c r="C81" s="475"/>
      <c r="D81" s="477"/>
      <c r="E81" s="475"/>
      <c r="F81" s="78" t="s">
        <v>158</v>
      </c>
      <c r="G81" s="79" t="s">
        <v>159</v>
      </c>
      <c r="H81" s="79" t="s">
        <v>160</v>
      </c>
      <c r="I81" s="79" t="s">
        <v>161</v>
      </c>
      <c r="J81" s="79" t="s">
        <v>162</v>
      </c>
      <c r="K81" s="79" t="s">
        <v>163</v>
      </c>
      <c r="L81" s="79" t="s">
        <v>164</v>
      </c>
      <c r="M81" s="79" t="s">
        <v>165</v>
      </c>
      <c r="N81" s="80" t="s">
        <v>166</v>
      </c>
      <c r="O81" s="80" t="s">
        <v>167</v>
      </c>
      <c r="P81" s="81" t="s">
        <v>168</v>
      </c>
      <c r="Q81" s="82" t="s">
        <v>158</v>
      </c>
      <c r="R81" s="83" t="s">
        <v>159</v>
      </c>
      <c r="S81" s="83" t="s">
        <v>160</v>
      </c>
      <c r="T81" s="83" t="s">
        <v>161</v>
      </c>
      <c r="U81" s="83" t="s">
        <v>162</v>
      </c>
      <c r="V81" s="83" t="s">
        <v>163</v>
      </c>
      <c r="W81" s="83" t="s">
        <v>164</v>
      </c>
      <c r="X81" s="83" t="s">
        <v>165</v>
      </c>
      <c r="Y81" s="84" t="s">
        <v>169</v>
      </c>
      <c r="Z81" s="84" t="s">
        <v>170</v>
      </c>
      <c r="AA81" s="85" t="s">
        <v>171</v>
      </c>
      <c r="AB81" s="469"/>
      <c r="AC81" s="83" t="s">
        <v>172</v>
      </c>
      <c r="AD81" s="83" t="s">
        <v>173</v>
      </c>
      <c r="AE81" s="83" t="s">
        <v>174</v>
      </c>
      <c r="AF81" s="83" t="s">
        <v>175</v>
      </c>
      <c r="AG81" s="83" t="s">
        <v>176</v>
      </c>
      <c r="AH81" s="83" t="s">
        <v>177</v>
      </c>
      <c r="AI81" s="83" t="s">
        <v>178</v>
      </c>
      <c r="AJ81" s="83" t="s">
        <v>179</v>
      </c>
      <c r="AK81" s="84" t="s">
        <v>180</v>
      </c>
      <c r="AL81" s="84" t="s">
        <v>181</v>
      </c>
      <c r="AM81" s="84" t="s">
        <v>182</v>
      </c>
      <c r="AN81" s="447"/>
      <c r="AO81" s="449"/>
    </row>
    <row r="82" spans="1:41">
      <c r="A82" s="450" t="s">
        <v>46</v>
      </c>
      <c r="B82" s="130">
        <f>'3- Ponderacion factores'!N37</f>
        <v>29.623824451410659</v>
      </c>
      <c r="C82" s="87" t="s">
        <v>108</v>
      </c>
      <c r="D82" s="88"/>
      <c r="E82" s="89" t="s">
        <v>0</v>
      </c>
      <c r="F82" s="90"/>
      <c r="G82" s="91"/>
      <c r="H82" s="91"/>
      <c r="I82" s="91"/>
      <c r="J82" s="91"/>
      <c r="K82" s="91"/>
      <c r="L82" s="91"/>
      <c r="M82" s="91"/>
      <c r="N82" s="92">
        <f>(3*$F82)+(2*$G82)+$H82+$I82+$J82+$K82+$L82+M82</f>
        <v>0</v>
      </c>
      <c r="O82" s="93">
        <f>IF($N82&lt;&gt;0,(($N82-$O$6)/($F$6-$O$6))*100,0)</f>
        <v>0</v>
      </c>
      <c r="P82" s="94">
        <f>($O82*$B82)/100</f>
        <v>0</v>
      </c>
      <c r="Q82" s="95">
        <v>1</v>
      </c>
      <c r="R82" s="95">
        <v>1</v>
      </c>
      <c r="S82" s="95">
        <v>2</v>
      </c>
      <c r="T82" s="95">
        <v>1</v>
      </c>
      <c r="U82" s="95">
        <v>2</v>
      </c>
      <c r="V82" s="95">
        <v>1</v>
      </c>
      <c r="W82" s="95">
        <v>4</v>
      </c>
      <c r="X82" s="95">
        <v>1</v>
      </c>
      <c r="Y82" s="96">
        <f>(3*$Q82)+(2*$R82)+$S82+$T82+$U82+$V82+$W82+$X82</f>
        <v>16</v>
      </c>
      <c r="Z82" s="97">
        <f>IF($Y82&lt;&gt;0,(($Y82-$O$6)/($F$6-$O$6))*100,0)</f>
        <v>3.4482758620689653</v>
      </c>
      <c r="AA82" s="98">
        <f>($Z82*$B82)/100</f>
        <v>1.0215111879796779</v>
      </c>
      <c r="AB82" s="99"/>
      <c r="AC82" s="95">
        <v>1</v>
      </c>
      <c r="AD82" s="95">
        <v>1</v>
      </c>
      <c r="AE82" s="95">
        <v>2</v>
      </c>
      <c r="AF82" s="95">
        <v>1</v>
      </c>
      <c r="AG82" s="95">
        <v>2</v>
      </c>
      <c r="AH82" s="95">
        <v>1</v>
      </c>
      <c r="AI82" s="95">
        <v>4</v>
      </c>
      <c r="AJ82" s="95">
        <v>1</v>
      </c>
      <c r="AK82" s="101">
        <f t="shared" ref="AK82:AK90" si="50">(3*$AC82)+(2*$AD82)+$AE82+$AF82+$AG82+$AH82+$AI82+$AJ82</f>
        <v>16</v>
      </c>
      <c r="AL82" s="96">
        <f>IF($AK82&lt;&gt;0,(($AK82-$O$6)/($F$6-$O$6))*100,0)</f>
        <v>3.4482758620689653</v>
      </c>
      <c r="AM82" s="98">
        <f t="shared" ref="AM82:AM90" si="51">($AL82*$B82)/100</f>
        <v>1.0215111879796779</v>
      </c>
      <c r="AN82" s="453">
        <f>$AO91-$AB91</f>
        <v>1.6818516791021558</v>
      </c>
      <c r="AO82" s="455"/>
    </row>
    <row r="83" spans="1:41">
      <c r="A83" s="451"/>
      <c r="B83" s="131">
        <f>$B$82</f>
        <v>29.623824451410659</v>
      </c>
      <c r="C83" s="103" t="s">
        <v>109</v>
      </c>
      <c r="D83" s="104"/>
      <c r="E83" s="105" t="s">
        <v>0</v>
      </c>
      <c r="F83" s="106"/>
      <c r="G83" s="107"/>
      <c r="H83" s="107"/>
      <c r="I83" s="107"/>
      <c r="J83" s="107"/>
      <c r="K83" s="107"/>
      <c r="L83" s="107"/>
      <c r="M83" s="107"/>
      <c r="N83" s="108">
        <f>(3*$F83)+(2*$G83)+$H83+$I83+$J83+$K83+$L83+M83</f>
        <v>0</v>
      </c>
      <c r="O83" s="109">
        <f t="shared" ref="O83:O90" si="52">IF($N83&lt;&gt;0,(($N83-$O$6)/($F$6-$O$6))*100,0)</f>
        <v>0</v>
      </c>
      <c r="P83" s="110">
        <f t="shared" ref="P83:P90" si="53">($O83*$B83)/100</f>
        <v>0</v>
      </c>
      <c r="Q83" s="111">
        <v>2</v>
      </c>
      <c r="R83" s="112">
        <v>1</v>
      </c>
      <c r="S83" s="112">
        <v>2</v>
      </c>
      <c r="T83" s="112">
        <v>1</v>
      </c>
      <c r="U83" s="112">
        <v>2</v>
      </c>
      <c r="V83" s="112">
        <v>1</v>
      </c>
      <c r="W83" s="112">
        <v>4</v>
      </c>
      <c r="X83" s="112">
        <v>1</v>
      </c>
      <c r="Y83" s="96">
        <f t="shared" ref="Y83:Y90" si="54">(3*$Q83)+(2*$R83)+$S83+$T83+$U83+$V83+$W83+$X83</f>
        <v>19</v>
      </c>
      <c r="Z83" s="101">
        <f t="shared" ref="Z83:Z90" si="55">IF($Y83&lt;&gt;0,(($Y83-$O$6)/($F$6-$O$6))*100,0)</f>
        <v>6.8965517241379306</v>
      </c>
      <c r="AA83" s="98">
        <f t="shared" ref="AA83:AA90" si="56">($Z83*$B83)/100</f>
        <v>2.0430223759593558</v>
      </c>
      <c r="AB83" s="113"/>
      <c r="AC83" s="111">
        <v>2</v>
      </c>
      <c r="AD83" s="112">
        <v>1</v>
      </c>
      <c r="AE83" s="112">
        <v>2</v>
      </c>
      <c r="AF83" s="112">
        <v>1</v>
      </c>
      <c r="AG83" s="112">
        <v>2</v>
      </c>
      <c r="AH83" s="112">
        <v>1</v>
      </c>
      <c r="AI83" s="112">
        <v>4</v>
      </c>
      <c r="AJ83" s="112">
        <v>1</v>
      </c>
      <c r="AK83" s="101">
        <f t="shared" si="50"/>
        <v>19</v>
      </c>
      <c r="AL83" s="96">
        <f t="shared" ref="AL83:AL90" si="57">IF($AK83&lt;&gt;0,(($AK83-$O$6)/($F$6-$O$6))*100,0)</f>
        <v>6.8965517241379306</v>
      </c>
      <c r="AM83" s="98">
        <f t="shared" si="51"/>
        <v>2.0430223759593558</v>
      </c>
      <c r="AN83" s="454"/>
      <c r="AO83" s="456"/>
    </row>
    <row r="84" spans="1:41">
      <c r="A84" s="451"/>
      <c r="B84" s="131">
        <f t="shared" ref="B84:B91" si="58">$B$82</f>
        <v>29.623824451410659</v>
      </c>
      <c r="C84" s="103" t="s">
        <v>191</v>
      </c>
      <c r="D84" s="104"/>
      <c r="E84" s="105" t="s">
        <v>0</v>
      </c>
      <c r="F84" s="106"/>
      <c r="G84" s="107"/>
      <c r="H84" s="107"/>
      <c r="I84" s="107"/>
      <c r="J84" s="107"/>
      <c r="K84" s="107"/>
      <c r="L84" s="107"/>
      <c r="M84" s="107"/>
      <c r="N84" s="108">
        <f t="shared" ref="N84:N86" si="59">(3*$F84)+(2*$G84)+$H84+$I84+$J84+$K84+$L84+M84</f>
        <v>0</v>
      </c>
      <c r="O84" s="109">
        <f t="shared" si="52"/>
        <v>0</v>
      </c>
      <c r="P84" s="110">
        <f t="shared" si="53"/>
        <v>0</v>
      </c>
      <c r="Q84" s="111">
        <v>2</v>
      </c>
      <c r="R84" s="112">
        <v>2</v>
      </c>
      <c r="S84" s="112">
        <v>2</v>
      </c>
      <c r="T84" s="112">
        <v>1</v>
      </c>
      <c r="U84" s="112">
        <v>2</v>
      </c>
      <c r="V84" s="112">
        <v>1</v>
      </c>
      <c r="W84" s="112">
        <v>4</v>
      </c>
      <c r="X84" s="112">
        <v>1</v>
      </c>
      <c r="Y84" s="96">
        <f t="shared" si="54"/>
        <v>21</v>
      </c>
      <c r="Z84" s="101">
        <f t="shared" si="55"/>
        <v>9.1954022988505741</v>
      </c>
      <c r="AA84" s="98">
        <f t="shared" si="56"/>
        <v>2.7240298346124741</v>
      </c>
      <c r="AB84" s="113"/>
      <c r="AC84" s="111">
        <v>2</v>
      </c>
      <c r="AD84" s="112">
        <v>2</v>
      </c>
      <c r="AE84" s="112">
        <v>2</v>
      </c>
      <c r="AF84" s="112">
        <v>1</v>
      </c>
      <c r="AG84" s="112">
        <v>2</v>
      </c>
      <c r="AH84" s="112">
        <v>1</v>
      </c>
      <c r="AI84" s="112">
        <v>4</v>
      </c>
      <c r="AJ84" s="112">
        <v>1</v>
      </c>
      <c r="AK84" s="101">
        <f t="shared" si="50"/>
        <v>21</v>
      </c>
      <c r="AL84" s="96">
        <f t="shared" si="57"/>
        <v>9.1954022988505741</v>
      </c>
      <c r="AM84" s="98">
        <f t="shared" si="51"/>
        <v>2.7240298346124741</v>
      </c>
      <c r="AN84" s="454"/>
      <c r="AO84" s="456"/>
    </row>
    <row r="85" spans="1:41">
      <c r="A85" s="451"/>
      <c r="B85" s="131">
        <f t="shared" si="58"/>
        <v>29.623824451410659</v>
      </c>
      <c r="C85" s="103" t="s">
        <v>192</v>
      </c>
      <c r="D85" s="104"/>
      <c r="E85" s="105" t="s">
        <v>0</v>
      </c>
      <c r="F85" s="106"/>
      <c r="G85" s="107"/>
      <c r="H85" s="107"/>
      <c r="I85" s="107"/>
      <c r="J85" s="107"/>
      <c r="K85" s="107"/>
      <c r="L85" s="107"/>
      <c r="M85" s="107"/>
      <c r="N85" s="108">
        <f t="shared" si="59"/>
        <v>0</v>
      </c>
      <c r="O85" s="109">
        <f t="shared" si="52"/>
        <v>0</v>
      </c>
      <c r="P85" s="110">
        <f t="shared" si="53"/>
        <v>0</v>
      </c>
      <c r="Q85" s="111">
        <v>4</v>
      </c>
      <c r="R85" s="112">
        <v>4</v>
      </c>
      <c r="S85" s="112">
        <v>2</v>
      </c>
      <c r="T85" s="112">
        <v>2</v>
      </c>
      <c r="U85" s="112">
        <v>4</v>
      </c>
      <c r="V85" s="112">
        <v>4</v>
      </c>
      <c r="W85" s="112">
        <v>2</v>
      </c>
      <c r="X85" s="112">
        <v>4</v>
      </c>
      <c r="Y85" s="96">
        <f t="shared" si="54"/>
        <v>38</v>
      </c>
      <c r="Z85" s="101">
        <f t="shared" si="55"/>
        <v>28.735632183908045</v>
      </c>
      <c r="AA85" s="98">
        <f t="shared" si="56"/>
        <v>8.5125932331639813</v>
      </c>
      <c r="AB85" s="113"/>
      <c r="AC85" s="111">
        <v>4</v>
      </c>
      <c r="AD85" s="112">
        <v>4</v>
      </c>
      <c r="AE85" s="112">
        <v>2</v>
      </c>
      <c r="AF85" s="112">
        <v>2</v>
      </c>
      <c r="AG85" s="112">
        <v>4</v>
      </c>
      <c r="AH85" s="112">
        <v>4</v>
      </c>
      <c r="AI85" s="112">
        <v>2</v>
      </c>
      <c r="AJ85" s="112">
        <v>4</v>
      </c>
      <c r="AK85" s="101">
        <f t="shared" si="50"/>
        <v>38</v>
      </c>
      <c r="AL85" s="96">
        <f t="shared" si="57"/>
        <v>28.735632183908045</v>
      </c>
      <c r="AM85" s="98">
        <f t="shared" si="51"/>
        <v>8.5125932331639813</v>
      </c>
      <c r="AN85" s="454"/>
      <c r="AO85" s="456"/>
    </row>
    <row r="86" spans="1:41">
      <c r="A86" s="451"/>
      <c r="B86" s="131">
        <f t="shared" si="58"/>
        <v>29.623824451410659</v>
      </c>
      <c r="C86" s="103" t="s">
        <v>187</v>
      </c>
      <c r="D86" s="104"/>
      <c r="E86" s="114" t="s">
        <v>0</v>
      </c>
      <c r="F86" s="115"/>
      <c r="G86" s="91"/>
      <c r="H86" s="91"/>
      <c r="I86" s="91"/>
      <c r="J86" s="91"/>
      <c r="K86" s="91"/>
      <c r="L86" s="91"/>
      <c r="M86" s="91"/>
      <c r="N86" s="109">
        <f t="shared" si="59"/>
        <v>0</v>
      </c>
      <c r="O86" s="109">
        <f t="shared" si="52"/>
        <v>0</v>
      </c>
      <c r="P86" s="110">
        <f t="shared" si="53"/>
        <v>0</v>
      </c>
      <c r="Q86" s="111">
        <v>4</v>
      </c>
      <c r="R86" s="112">
        <v>4</v>
      </c>
      <c r="S86" s="112">
        <v>4</v>
      </c>
      <c r="T86" s="112">
        <v>4</v>
      </c>
      <c r="U86" s="112">
        <v>6</v>
      </c>
      <c r="V86" s="112">
        <v>4</v>
      </c>
      <c r="W86" s="112">
        <v>4</v>
      </c>
      <c r="X86" s="112">
        <v>4</v>
      </c>
      <c r="Y86" s="96">
        <f t="shared" si="54"/>
        <v>46</v>
      </c>
      <c r="Z86" s="101">
        <f t="shared" si="55"/>
        <v>37.931034482758619</v>
      </c>
      <c r="AA86" s="98">
        <f t="shared" si="56"/>
        <v>11.236623067776456</v>
      </c>
      <c r="AB86" s="113"/>
      <c r="AC86" s="111">
        <v>4</v>
      </c>
      <c r="AD86" s="112">
        <v>4</v>
      </c>
      <c r="AE86" s="112">
        <v>4</v>
      </c>
      <c r="AF86" s="112">
        <v>4</v>
      </c>
      <c r="AG86" s="112">
        <v>6</v>
      </c>
      <c r="AH86" s="112">
        <v>4</v>
      </c>
      <c r="AI86" s="112">
        <v>4</v>
      </c>
      <c r="AJ86" s="112">
        <v>4</v>
      </c>
      <c r="AK86" s="101">
        <f t="shared" si="50"/>
        <v>46</v>
      </c>
      <c r="AL86" s="96">
        <f t="shared" si="57"/>
        <v>37.931034482758619</v>
      </c>
      <c r="AM86" s="98">
        <f t="shared" si="51"/>
        <v>11.236623067776456</v>
      </c>
      <c r="AN86" s="454"/>
      <c r="AO86" s="456"/>
    </row>
    <row r="87" spans="1:41">
      <c r="A87" s="451"/>
      <c r="B87" s="131">
        <f t="shared" si="58"/>
        <v>29.623824451410659</v>
      </c>
      <c r="C87" s="103" t="s">
        <v>196</v>
      </c>
      <c r="D87" s="104"/>
      <c r="E87" s="114" t="s">
        <v>0</v>
      </c>
      <c r="F87" s="116"/>
      <c r="G87" s="107"/>
      <c r="H87" s="107"/>
      <c r="I87" s="107"/>
      <c r="J87" s="107"/>
      <c r="K87" s="107"/>
      <c r="L87" s="107"/>
      <c r="M87" s="107"/>
      <c r="N87" s="109">
        <f t="shared" ref="N87:N88" si="60">(3*$F87)+(2*$G87)+$H87+$I87+$J87+$K87+$L87+M87</f>
        <v>0</v>
      </c>
      <c r="O87" s="109">
        <f t="shared" si="52"/>
        <v>0</v>
      </c>
      <c r="P87" s="110">
        <f t="shared" si="53"/>
        <v>0</v>
      </c>
      <c r="Q87" s="111">
        <v>8</v>
      </c>
      <c r="R87" s="112">
        <v>2</v>
      </c>
      <c r="S87" s="112">
        <v>4</v>
      </c>
      <c r="T87" s="112">
        <v>4</v>
      </c>
      <c r="U87" s="112">
        <v>12</v>
      </c>
      <c r="V87" s="112">
        <v>4</v>
      </c>
      <c r="W87" s="112">
        <v>2</v>
      </c>
      <c r="X87" s="112">
        <v>1</v>
      </c>
      <c r="Y87" s="132">
        <f t="shared" si="54"/>
        <v>55</v>
      </c>
      <c r="Z87" s="101">
        <f t="shared" si="55"/>
        <v>48.275862068965516</v>
      </c>
      <c r="AA87" s="98">
        <f t="shared" si="56"/>
        <v>14.301156631715489</v>
      </c>
      <c r="AB87" s="113"/>
      <c r="AC87" s="112">
        <v>2</v>
      </c>
      <c r="AD87" s="112">
        <v>1</v>
      </c>
      <c r="AE87" s="112">
        <v>2</v>
      </c>
      <c r="AF87" s="112">
        <v>4</v>
      </c>
      <c r="AG87" s="112">
        <v>6</v>
      </c>
      <c r="AH87" s="112">
        <v>4</v>
      </c>
      <c r="AI87" s="112">
        <v>2</v>
      </c>
      <c r="AJ87" s="112">
        <v>1</v>
      </c>
      <c r="AK87" s="101">
        <f>(3*$AC87)+(2*$AD87)+$AE87+$AF87+$AG87+$AH87+$AI87+$AJ87</f>
        <v>27</v>
      </c>
      <c r="AL87" s="96">
        <f t="shared" si="57"/>
        <v>16.091954022988507</v>
      </c>
      <c r="AM87" s="98">
        <f t="shared" si="51"/>
        <v>4.7670522105718307</v>
      </c>
      <c r="AN87" s="454"/>
      <c r="AO87" s="456"/>
    </row>
    <row r="88" spans="1:41">
      <c r="A88" s="451"/>
      <c r="B88" s="131">
        <f t="shared" si="58"/>
        <v>29.623824451410659</v>
      </c>
      <c r="C88" s="103" t="s">
        <v>122</v>
      </c>
      <c r="D88" s="104"/>
      <c r="E88" s="114" t="s">
        <v>0</v>
      </c>
      <c r="F88" s="116"/>
      <c r="G88" s="107"/>
      <c r="H88" s="107"/>
      <c r="I88" s="107"/>
      <c r="J88" s="107"/>
      <c r="K88" s="107"/>
      <c r="L88" s="107"/>
      <c r="M88" s="107"/>
      <c r="N88" s="109">
        <f t="shared" si="60"/>
        <v>0</v>
      </c>
      <c r="O88" s="109">
        <f t="shared" si="52"/>
        <v>0</v>
      </c>
      <c r="P88" s="110">
        <f t="shared" si="53"/>
        <v>0</v>
      </c>
      <c r="Q88" s="111">
        <v>8</v>
      </c>
      <c r="R88" s="112">
        <v>1</v>
      </c>
      <c r="S88" s="112">
        <v>2</v>
      </c>
      <c r="T88" s="112">
        <v>2</v>
      </c>
      <c r="U88" s="112">
        <v>12</v>
      </c>
      <c r="V88" s="112">
        <v>4</v>
      </c>
      <c r="W88" s="112">
        <v>2</v>
      </c>
      <c r="X88" s="112">
        <v>4</v>
      </c>
      <c r="Y88" s="132">
        <f t="shared" si="54"/>
        <v>52</v>
      </c>
      <c r="Z88" s="101">
        <f t="shared" si="55"/>
        <v>44.827586206896555</v>
      </c>
      <c r="AA88" s="98">
        <f t="shared" si="56"/>
        <v>13.279645443735815</v>
      </c>
      <c r="AB88" s="113"/>
      <c r="AC88" s="112">
        <v>1</v>
      </c>
      <c r="AD88" s="112">
        <v>1</v>
      </c>
      <c r="AE88" s="112">
        <v>2</v>
      </c>
      <c r="AF88" s="112">
        <v>4</v>
      </c>
      <c r="AG88" s="112">
        <v>6</v>
      </c>
      <c r="AH88" s="112">
        <v>4</v>
      </c>
      <c r="AI88" s="112">
        <v>2</v>
      </c>
      <c r="AJ88" s="112">
        <v>1</v>
      </c>
      <c r="AK88" s="101">
        <f t="shared" si="50"/>
        <v>24</v>
      </c>
      <c r="AL88" s="96">
        <f t="shared" si="57"/>
        <v>12.643678160919542</v>
      </c>
      <c r="AM88" s="98">
        <f t="shared" si="51"/>
        <v>3.7455410225921533</v>
      </c>
      <c r="AN88" s="454"/>
      <c r="AO88" s="456"/>
    </row>
    <row r="89" spans="1:41">
      <c r="A89" s="451"/>
      <c r="B89" s="131">
        <f t="shared" si="58"/>
        <v>29.623824451410659</v>
      </c>
      <c r="C89" s="103" t="s">
        <v>200</v>
      </c>
      <c r="D89" s="104"/>
      <c r="E89" s="114" t="s">
        <v>216</v>
      </c>
      <c r="F89" s="116">
        <v>2</v>
      </c>
      <c r="G89" s="107">
        <v>4</v>
      </c>
      <c r="H89" s="107">
        <v>2</v>
      </c>
      <c r="I89" s="107">
        <v>2</v>
      </c>
      <c r="J89" s="107">
        <v>2</v>
      </c>
      <c r="K89" s="107">
        <v>4</v>
      </c>
      <c r="L89" s="107">
        <v>4</v>
      </c>
      <c r="M89" s="107">
        <v>4</v>
      </c>
      <c r="N89" s="109">
        <f>(3*$F89)+(2*$G89)+$H89+$I89+$J89+$K89+$L89+M89</f>
        <v>32</v>
      </c>
      <c r="O89" s="109">
        <f t="shared" si="52"/>
        <v>21.839080459770116</v>
      </c>
      <c r="P89" s="110">
        <f t="shared" si="53"/>
        <v>6.4695708572046273</v>
      </c>
      <c r="Q89" s="111"/>
      <c r="R89" s="112"/>
      <c r="S89" s="112"/>
      <c r="T89" s="112"/>
      <c r="U89" s="112"/>
      <c r="V89" s="112"/>
      <c r="W89" s="112"/>
      <c r="X89" s="112"/>
      <c r="Y89" s="96">
        <f>(3*$Q89)+(2*$R89)+$S89+$T89+$U89+$V89+$W89+$X89</f>
        <v>0</v>
      </c>
      <c r="Z89" s="101">
        <f t="shared" si="55"/>
        <v>0</v>
      </c>
      <c r="AA89" s="98">
        <f t="shared" si="56"/>
        <v>0</v>
      </c>
      <c r="AB89" s="113"/>
      <c r="AC89" s="112"/>
      <c r="AD89" s="112"/>
      <c r="AE89" s="112"/>
      <c r="AF89" s="112"/>
      <c r="AG89" s="112"/>
      <c r="AH89" s="112"/>
      <c r="AI89" s="112"/>
      <c r="AJ89" s="112"/>
      <c r="AK89" s="101">
        <f t="shared" si="50"/>
        <v>0</v>
      </c>
      <c r="AL89" s="96">
        <f t="shared" si="57"/>
        <v>0</v>
      </c>
      <c r="AM89" s="98">
        <f t="shared" si="51"/>
        <v>0</v>
      </c>
      <c r="AN89" s="454"/>
      <c r="AO89" s="456"/>
    </row>
    <row r="90" spans="1:41" ht="15.75" thickBot="1">
      <c r="A90" s="451"/>
      <c r="B90" s="131">
        <f t="shared" si="58"/>
        <v>29.623824451410659</v>
      </c>
      <c r="C90" s="103" t="s">
        <v>130</v>
      </c>
      <c r="D90" s="104"/>
      <c r="E90" s="114" t="s">
        <v>216</v>
      </c>
      <c r="F90" s="116">
        <v>2</v>
      </c>
      <c r="G90" s="107">
        <v>2</v>
      </c>
      <c r="H90" s="107">
        <v>2</v>
      </c>
      <c r="I90" s="107">
        <v>2</v>
      </c>
      <c r="J90" s="107">
        <v>4</v>
      </c>
      <c r="K90" s="107">
        <v>1</v>
      </c>
      <c r="L90" s="107">
        <v>4</v>
      </c>
      <c r="M90" s="107">
        <v>1</v>
      </c>
      <c r="N90" s="109">
        <f t="shared" ref="N90" si="61">(3*$F90)+(2*$G90)+$H90+$I90+$J90+$K90+$L90+M90</f>
        <v>24</v>
      </c>
      <c r="O90" s="109">
        <f t="shared" si="52"/>
        <v>12.643678160919542</v>
      </c>
      <c r="P90" s="110">
        <f t="shared" si="53"/>
        <v>3.7455410225921533</v>
      </c>
      <c r="Q90" s="111"/>
      <c r="R90" s="112"/>
      <c r="S90" s="112"/>
      <c r="T90" s="112"/>
      <c r="U90" s="112"/>
      <c r="V90" s="112"/>
      <c r="W90" s="112"/>
      <c r="X90" s="112"/>
      <c r="Y90" s="96">
        <f t="shared" si="54"/>
        <v>0</v>
      </c>
      <c r="Z90" s="101">
        <f t="shared" si="55"/>
        <v>0</v>
      </c>
      <c r="AA90" s="98">
        <f t="shared" si="56"/>
        <v>0</v>
      </c>
      <c r="AB90" s="113"/>
      <c r="AC90" s="112"/>
      <c r="AD90" s="112"/>
      <c r="AE90" s="112"/>
      <c r="AF90" s="112"/>
      <c r="AG90" s="112"/>
      <c r="AH90" s="112"/>
      <c r="AI90" s="112"/>
      <c r="AJ90" s="112"/>
      <c r="AK90" s="101">
        <f t="shared" si="50"/>
        <v>0</v>
      </c>
      <c r="AL90" s="96">
        <f t="shared" si="57"/>
        <v>0</v>
      </c>
      <c r="AM90" s="98">
        <f t="shared" si="51"/>
        <v>0</v>
      </c>
      <c r="AN90" s="454"/>
      <c r="AO90" s="456"/>
    </row>
    <row r="91" spans="1:41" ht="15.75" thickBot="1">
      <c r="A91" s="452"/>
      <c r="B91" s="131">
        <f t="shared" si="58"/>
        <v>29.623824451410659</v>
      </c>
      <c r="C91" s="457"/>
      <c r="D91" s="458"/>
      <c r="E91" s="459"/>
      <c r="F91" s="460" t="s">
        <v>183</v>
      </c>
      <c r="G91" s="461"/>
      <c r="H91" s="461"/>
      <c r="I91" s="461"/>
      <c r="J91" s="461"/>
      <c r="K91" s="461"/>
      <c r="L91" s="461"/>
      <c r="M91" s="462"/>
      <c r="N91" s="118">
        <f>IF(SUM($N82:$N90),(1-EXP(-((SUM($N82:$N90)/COUNTIF($N82:$N90,"&gt;0"))^1)))*($F$6-(MAX($N82:$N90)))*(1-1/(EXP((((COUNTIF($N82:$N90,"&gt;0")^1)-1)*0.1))))+(MAX($N82:$N90)),0)</f>
        <v>38.471055573550281</v>
      </c>
      <c r="O91" s="119">
        <f>IF($N91&lt;&gt;0,(($N91-$O$6)/($F$6-$O$6))*100,0)</f>
        <v>29.277075371896878</v>
      </c>
      <c r="P91" s="120">
        <f>IF(SUM($N82:$N90),(($O91*$B88)/100),0)</f>
        <v>8.6729894126779143</v>
      </c>
      <c r="Q91" s="463" t="s">
        <v>184</v>
      </c>
      <c r="R91" s="461"/>
      <c r="S91" s="461"/>
      <c r="T91" s="461"/>
      <c r="U91" s="461"/>
      <c r="V91" s="461"/>
      <c r="W91" s="461"/>
      <c r="X91" s="462"/>
      <c r="Y91" s="121">
        <f>IF(SUM($Y82:$Y90),(1-EXP(-((SUM($Y82:$Y90)/COUNTIF($Y82:$Y90,"&gt;0"))^1)))*($F$6-(MAX($Y82:$Y90)))*(1-1/(EXP((((COUNTIF($Y82:$Y90,"&gt;0")^1)-1)*0.1))))+(MAX($Y82:$Y90)),0)</f>
        <v>75.30347637576881</v>
      </c>
      <c r="Z91" s="122">
        <f>IF($Y91&lt;&gt;0,(($Y91-$O$6)/($F$6-$O$6))*100,0)</f>
        <v>71.613191236515874</v>
      </c>
      <c r="AA91" s="120">
        <f>IF(SUM($Y82:$Y90),(($Z91*$B91)/100),0)</f>
        <v>21.214566055958468</v>
      </c>
      <c r="AB91" s="123">
        <f>+P91-AA91</f>
        <v>-12.541576643280553</v>
      </c>
      <c r="AC91" s="124" t="s">
        <v>158</v>
      </c>
      <c r="AD91" s="463" t="s">
        <v>185</v>
      </c>
      <c r="AE91" s="461"/>
      <c r="AF91" s="461"/>
      <c r="AG91" s="461"/>
      <c r="AH91" s="461"/>
      <c r="AI91" s="461"/>
      <c r="AJ91" s="464"/>
      <c r="AK91" s="122">
        <f>IF(SUM($AK82:$AK90),(1-EXP(-((SUM($AK82:$AK90)/COUNTIF($AK82:$AK90,"&gt;0"))^1)))*($F$6-(MAX($AK82:$AK90)))*(1-1/(EXP((((COUNTIF($AK82:$AK90,"&gt;0")^1)-1)*0.1))))+(MAX($AK82:$AK90)),0)</f>
        <v>70.364171650888167</v>
      </c>
      <c r="AL91" s="122">
        <f>IF($AK91&lt;&gt;0,(($AK91-$O$6)/($F$6-$O$6))*100,0)</f>
        <v>65.9358294837795</v>
      </c>
      <c r="AM91" s="120">
        <f>IF(SUM($AK82:$AK90),(($AL91*$B91)/100),0)</f>
        <v>19.532714376856312</v>
      </c>
      <c r="AN91" s="125" t="s">
        <v>186</v>
      </c>
      <c r="AO91" s="126">
        <f>$P91-$AM91</f>
        <v>-10.859724964178397</v>
      </c>
    </row>
    <row r="92" spans="1:41">
      <c r="T92">
        <f>COUNTIF(Y82:Y90,"&lt;25")</f>
        <v>5</v>
      </c>
      <c r="U92">
        <f>COUNTIFS((Y82:Y90),"&gt;=25",(Y82:Y90),"&lt;50")</f>
        <v>2</v>
      </c>
      <c r="V92">
        <f>COUNTIFS((Y82:Y90),"&gt;=50",(Y82:Y90),"&lt;70")</f>
        <v>2</v>
      </c>
      <c r="W92">
        <f>COUNTIFS((Y82:Y90),"&gt;70",(Y82:Y90),"&lt;100")</f>
        <v>0</v>
      </c>
      <c r="X92">
        <f>SUM(T92:W92)</f>
        <v>9</v>
      </c>
      <c r="AF92">
        <f>COUNTIF(AK82:AK90,"&lt;25")</f>
        <v>6</v>
      </c>
      <c r="AG92">
        <f>COUNTIFS((AK82:AK90),"&gt;=25",(AK82:AK90),"&lt;50")</f>
        <v>3</v>
      </c>
      <c r="AH92">
        <f>COUNTIFS((AK82:AK90),"&gt;=50",(AK82:AK90),"&lt;70")</f>
        <v>0</v>
      </c>
      <c r="AI92">
        <f>COUNTIFS((AK82:AK90),"&gt;70",(AK82:AK90),"&lt;100")</f>
        <v>0</v>
      </c>
      <c r="AJ92">
        <f>SUM(AF92:AI92)</f>
        <v>9</v>
      </c>
    </row>
    <row r="93" spans="1:41" ht="15.75" thickBot="1"/>
    <row r="94" spans="1:41">
      <c r="A94" s="470" t="s">
        <v>146</v>
      </c>
      <c r="B94" s="472" t="s">
        <v>147</v>
      </c>
      <c r="C94" s="474" t="s">
        <v>148</v>
      </c>
      <c r="D94" s="476" t="s">
        <v>149</v>
      </c>
      <c r="E94" s="478" t="s">
        <v>150</v>
      </c>
      <c r="F94" s="465" t="s">
        <v>151</v>
      </c>
      <c r="G94" s="466"/>
      <c r="H94" s="466"/>
      <c r="I94" s="466"/>
      <c r="J94" s="466"/>
      <c r="K94" s="466"/>
      <c r="L94" s="466"/>
      <c r="M94" s="466"/>
      <c r="N94" s="466" t="s">
        <v>152</v>
      </c>
      <c r="O94" s="466"/>
      <c r="P94" s="467"/>
      <c r="Q94" s="443" t="s">
        <v>153</v>
      </c>
      <c r="R94" s="444"/>
      <c r="S94" s="444"/>
      <c r="T94" s="444"/>
      <c r="U94" s="444"/>
      <c r="V94" s="444"/>
      <c r="W94" s="444"/>
      <c r="X94" s="444"/>
      <c r="Y94" s="444" t="s">
        <v>152</v>
      </c>
      <c r="Z94" s="444"/>
      <c r="AA94" s="445"/>
      <c r="AB94" s="468" t="s">
        <v>154</v>
      </c>
      <c r="AC94" s="441" t="s">
        <v>155</v>
      </c>
      <c r="AD94" s="442"/>
      <c r="AE94" s="442"/>
      <c r="AF94" s="442"/>
      <c r="AG94" s="442"/>
      <c r="AH94" s="442"/>
      <c r="AI94" s="442"/>
      <c r="AJ94" s="443"/>
      <c r="AK94" s="444" t="s">
        <v>152</v>
      </c>
      <c r="AL94" s="444"/>
      <c r="AM94" s="445"/>
      <c r="AN94" s="446" t="s">
        <v>156</v>
      </c>
      <c r="AO94" s="448" t="s">
        <v>157</v>
      </c>
    </row>
    <row r="95" spans="1:41" ht="34.5" thickBot="1">
      <c r="A95" s="471"/>
      <c r="B95" s="473"/>
      <c r="C95" s="475"/>
      <c r="D95" s="477"/>
      <c r="E95" s="475"/>
      <c r="F95" s="78" t="s">
        <v>158</v>
      </c>
      <c r="G95" s="79" t="s">
        <v>159</v>
      </c>
      <c r="H95" s="79" t="s">
        <v>160</v>
      </c>
      <c r="I95" s="79" t="s">
        <v>161</v>
      </c>
      <c r="J95" s="79" t="s">
        <v>162</v>
      </c>
      <c r="K95" s="79" t="s">
        <v>163</v>
      </c>
      <c r="L95" s="79" t="s">
        <v>164</v>
      </c>
      <c r="M95" s="79" t="s">
        <v>165</v>
      </c>
      <c r="N95" s="80" t="s">
        <v>166</v>
      </c>
      <c r="O95" s="80" t="s">
        <v>167</v>
      </c>
      <c r="P95" s="81" t="s">
        <v>168</v>
      </c>
      <c r="Q95" s="82" t="s">
        <v>158</v>
      </c>
      <c r="R95" s="83" t="s">
        <v>159</v>
      </c>
      <c r="S95" s="83" t="s">
        <v>160</v>
      </c>
      <c r="T95" s="83" t="s">
        <v>161</v>
      </c>
      <c r="U95" s="83" t="s">
        <v>162</v>
      </c>
      <c r="V95" s="83" t="s">
        <v>163</v>
      </c>
      <c r="W95" s="83" t="s">
        <v>164</v>
      </c>
      <c r="X95" s="83" t="s">
        <v>165</v>
      </c>
      <c r="Y95" s="84" t="s">
        <v>169</v>
      </c>
      <c r="Z95" s="84" t="s">
        <v>170</v>
      </c>
      <c r="AA95" s="85" t="s">
        <v>171</v>
      </c>
      <c r="AB95" s="469"/>
      <c r="AC95" s="83" t="s">
        <v>172</v>
      </c>
      <c r="AD95" s="83" t="s">
        <v>173</v>
      </c>
      <c r="AE95" s="83" t="s">
        <v>174</v>
      </c>
      <c r="AF95" s="83" t="s">
        <v>175</v>
      </c>
      <c r="AG95" s="83" t="s">
        <v>176</v>
      </c>
      <c r="AH95" s="83" t="s">
        <v>177</v>
      </c>
      <c r="AI95" s="83" t="s">
        <v>178</v>
      </c>
      <c r="AJ95" s="83" t="s">
        <v>179</v>
      </c>
      <c r="AK95" s="84" t="s">
        <v>180</v>
      </c>
      <c r="AL95" s="84" t="s">
        <v>181</v>
      </c>
      <c r="AM95" s="84" t="s">
        <v>182</v>
      </c>
      <c r="AN95" s="447"/>
      <c r="AO95" s="449"/>
    </row>
    <row r="96" spans="1:41">
      <c r="A96" s="450" t="s">
        <v>204</v>
      </c>
      <c r="B96" s="130">
        <f>'3- Ponderacion factores'!N38</f>
        <v>33.855799373040753</v>
      </c>
      <c r="C96" s="87" t="s">
        <v>108</v>
      </c>
      <c r="D96" s="88"/>
      <c r="E96" s="89" t="s">
        <v>0</v>
      </c>
      <c r="F96" s="90"/>
      <c r="G96" s="91"/>
      <c r="H96" s="91"/>
      <c r="I96" s="91"/>
      <c r="J96" s="91"/>
      <c r="K96" s="91"/>
      <c r="L96" s="91"/>
      <c r="M96" s="91"/>
      <c r="N96" s="92">
        <f>(3*$F96)+(2*$G96)+$H96+$I96+$J96+$K96+$L96+M96</f>
        <v>0</v>
      </c>
      <c r="O96" s="93">
        <f>IF($N96&lt;&gt;0,(($N96-$O$6)/($F$6-$O$6))*100,0)</f>
        <v>0</v>
      </c>
      <c r="P96" s="94">
        <f>($O96*$B96)/100</f>
        <v>0</v>
      </c>
      <c r="Q96" s="95">
        <v>4</v>
      </c>
      <c r="R96" s="95">
        <v>4</v>
      </c>
      <c r="S96" s="95">
        <v>1</v>
      </c>
      <c r="T96" s="95">
        <v>2</v>
      </c>
      <c r="U96" s="95">
        <v>2</v>
      </c>
      <c r="V96" s="95">
        <v>1</v>
      </c>
      <c r="W96" s="95">
        <v>4</v>
      </c>
      <c r="X96" s="95">
        <v>1</v>
      </c>
      <c r="Y96" s="96">
        <f>(3*$Q96)+(2*$R96)+$S96+$T96+$U96+$V96+$W96+$X96</f>
        <v>31</v>
      </c>
      <c r="Z96" s="97">
        <f>IF($Y96&lt;&gt;0,(($Y96-$O$6)/($F$6-$O$6))*100,0)</f>
        <v>20.689655172413794</v>
      </c>
      <c r="AA96" s="98">
        <f>($Z96*$B96)/100</f>
        <v>7.004648146146363</v>
      </c>
      <c r="AB96" s="99"/>
      <c r="AC96" s="95">
        <v>4</v>
      </c>
      <c r="AD96" s="95">
        <v>4</v>
      </c>
      <c r="AE96" s="95">
        <v>1</v>
      </c>
      <c r="AF96" s="95">
        <v>2</v>
      </c>
      <c r="AG96" s="95">
        <v>2</v>
      </c>
      <c r="AH96" s="95">
        <v>1</v>
      </c>
      <c r="AI96" s="95">
        <v>4</v>
      </c>
      <c r="AJ96" s="95">
        <v>1</v>
      </c>
      <c r="AK96" s="101">
        <f t="shared" ref="AK96:AK103" si="62">(3*$AC96)+(2*$AD96)+$AE96+$AF96+$AG96+$AH96+$AI96+$AJ96</f>
        <v>31</v>
      </c>
      <c r="AL96" s="96">
        <f>IF($AK96&lt;&gt;0,(($AK96-$O$6)/($F$6-$O$6))*100,0)</f>
        <v>20.689655172413794</v>
      </c>
      <c r="AM96" s="98">
        <f t="shared" ref="AM96:AM103" si="63">($AL96*$B96)/100</f>
        <v>7.004648146146363</v>
      </c>
      <c r="AN96" s="453">
        <f>$AO104-$AB104</f>
        <v>0</v>
      </c>
      <c r="AO96" s="455"/>
    </row>
    <row r="97" spans="1:41">
      <c r="A97" s="451"/>
      <c r="B97" s="131">
        <f>$B$96</f>
        <v>33.855799373040753</v>
      </c>
      <c r="C97" s="103" t="s">
        <v>109</v>
      </c>
      <c r="D97" s="104"/>
      <c r="E97" s="105" t="s">
        <v>0</v>
      </c>
      <c r="F97" s="106"/>
      <c r="G97" s="107"/>
      <c r="H97" s="107"/>
      <c r="I97" s="107"/>
      <c r="J97" s="107"/>
      <c r="K97" s="107"/>
      <c r="L97" s="107"/>
      <c r="M97" s="107"/>
      <c r="N97" s="108">
        <f>(3*$F97)+(2*$G97)+$H97+$I97+$J97+$K97+$L97+M97</f>
        <v>0</v>
      </c>
      <c r="O97" s="109">
        <f t="shared" ref="O97:O103" si="64">IF($N97&lt;&gt;0,(($N97-$O$6)/($F$6-$O$6))*100,0)</f>
        <v>0</v>
      </c>
      <c r="P97" s="110">
        <f t="shared" ref="P97:P103" si="65">($O97*$B97)/100</f>
        <v>0</v>
      </c>
      <c r="Q97" s="111">
        <v>4</v>
      </c>
      <c r="R97" s="112">
        <v>2</v>
      </c>
      <c r="S97" s="112">
        <v>1</v>
      </c>
      <c r="T97" s="112">
        <v>2</v>
      </c>
      <c r="U97" s="112">
        <v>2</v>
      </c>
      <c r="V97" s="112">
        <v>1</v>
      </c>
      <c r="W97" s="112">
        <v>4</v>
      </c>
      <c r="X97" s="112">
        <v>4</v>
      </c>
      <c r="Y97" s="96">
        <f t="shared" ref="Y97:Y103" si="66">(3*$Q97)+(2*$R97)+$S97+$T97+$U97+$V97+$W97+$X97</f>
        <v>30</v>
      </c>
      <c r="Z97" s="101">
        <f t="shared" ref="Z97:Z103" si="67">IF($Y97&lt;&gt;0,(($Y97-$O$6)/($F$6-$O$6))*100,0)</f>
        <v>19.540229885057471</v>
      </c>
      <c r="AA97" s="98">
        <f t="shared" ref="AA97:AA103" si="68">($Z97*$B97)/100</f>
        <v>6.6155010269160099</v>
      </c>
      <c r="AB97" s="113"/>
      <c r="AC97" s="111">
        <v>4</v>
      </c>
      <c r="AD97" s="112">
        <v>2</v>
      </c>
      <c r="AE97" s="112">
        <v>1</v>
      </c>
      <c r="AF97" s="112">
        <v>2</v>
      </c>
      <c r="AG97" s="112">
        <v>2</v>
      </c>
      <c r="AH97" s="112">
        <v>1</v>
      </c>
      <c r="AI97" s="112">
        <v>4</v>
      </c>
      <c r="AJ97" s="112">
        <v>4</v>
      </c>
      <c r="AK97" s="101">
        <f t="shared" si="62"/>
        <v>30</v>
      </c>
      <c r="AL97" s="96">
        <f t="shared" ref="AL97:AL103" si="69">IF($AK97&lt;&gt;0,(($AK97-$O$6)/($F$6-$O$6))*100,0)</f>
        <v>19.540229885057471</v>
      </c>
      <c r="AM97" s="98">
        <f t="shared" si="63"/>
        <v>6.6155010269160099</v>
      </c>
      <c r="AN97" s="454"/>
      <c r="AO97" s="456"/>
    </row>
    <row r="98" spans="1:41">
      <c r="A98" s="451"/>
      <c r="B98" s="131">
        <f t="shared" ref="B98:B104" si="70">$B$96</f>
        <v>33.855799373040753</v>
      </c>
      <c r="C98" s="103" t="s">
        <v>191</v>
      </c>
      <c r="D98" s="104"/>
      <c r="E98" s="105" t="s">
        <v>0</v>
      </c>
      <c r="F98" s="106"/>
      <c r="G98" s="107"/>
      <c r="H98" s="107"/>
      <c r="I98" s="107"/>
      <c r="J98" s="107"/>
      <c r="K98" s="107"/>
      <c r="L98" s="107"/>
      <c r="M98" s="107"/>
      <c r="N98" s="108">
        <f t="shared" ref="N98:N100" si="71">(3*$F98)+(2*$G98)+$H98+$I98+$J98+$K98+$L98+M98</f>
        <v>0</v>
      </c>
      <c r="O98" s="109">
        <f t="shared" si="64"/>
        <v>0</v>
      </c>
      <c r="P98" s="110">
        <f t="shared" si="65"/>
        <v>0</v>
      </c>
      <c r="Q98" s="111">
        <v>2</v>
      </c>
      <c r="R98" s="112">
        <v>2</v>
      </c>
      <c r="S98" s="112">
        <v>1</v>
      </c>
      <c r="T98" s="112">
        <v>2</v>
      </c>
      <c r="U98" s="112">
        <v>2</v>
      </c>
      <c r="V98" s="112">
        <v>1</v>
      </c>
      <c r="W98" s="112">
        <v>4</v>
      </c>
      <c r="X98" s="112">
        <v>4</v>
      </c>
      <c r="Y98" s="96">
        <f t="shared" si="66"/>
        <v>24</v>
      </c>
      <c r="Z98" s="101">
        <f t="shared" si="67"/>
        <v>12.643678160919542</v>
      </c>
      <c r="AA98" s="98">
        <f t="shared" si="68"/>
        <v>4.2806183115338889</v>
      </c>
      <c r="AB98" s="113"/>
      <c r="AC98" s="111">
        <v>2</v>
      </c>
      <c r="AD98" s="112">
        <v>2</v>
      </c>
      <c r="AE98" s="112">
        <v>1</v>
      </c>
      <c r="AF98" s="112">
        <v>2</v>
      </c>
      <c r="AG98" s="112">
        <v>2</v>
      </c>
      <c r="AH98" s="112">
        <v>1</v>
      </c>
      <c r="AI98" s="112">
        <v>4</v>
      </c>
      <c r="AJ98" s="112">
        <v>4</v>
      </c>
      <c r="AK98" s="101">
        <f t="shared" si="62"/>
        <v>24</v>
      </c>
      <c r="AL98" s="96">
        <f t="shared" si="69"/>
        <v>12.643678160919542</v>
      </c>
      <c r="AM98" s="98">
        <f t="shared" si="63"/>
        <v>4.2806183115338889</v>
      </c>
      <c r="AN98" s="454"/>
      <c r="AO98" s="456"/>
    </row>
    <row r="99" spans="1:41">
      <c r="A99" s="451"/>
      <c r="B99" s="131">
        <f t="shared" si="70"/>
        <v>33.855799373040753</v>
      </c>
      <c r="C99" s="103" t="s">
        <v>192</v>
      </c>
      <c r="D99" s="104"/>
      <c r="E99" s="105" t="s">
        <v>0</v>
      </c>
      <c r="F99" s="106"/>
      <c r="G99" s="107"/>
      <c r="H99" s="107"/>
      <c r="I99" s="107"/>
      <c r="J99" s="107"/>
      <c r="K99" s="107"/>
      <c r="L99" s="107"/>
      <c r="M99" s="107"/>
      <c r="N99" s="108">
        <f t="shared" si="71"/>
        <v>0</v>
      </c>
      <c r="O99" s="109">
        <f t="shared" si="64"/>
        <v>0</v>
      </c>
      <c r="P99" s="110">
        <f t="shared" si="65"/>
        <v>0</v>
      </c>
      <c r="Q99" s="111">
        <v>2</v>
      </c>
      <c r="R99" s="112">
        <v>4</v>
      </c>
      <c r="S99" s="112">
        <v>2</v>
      </c>
      <c r="T99" s="112">
        <v>2</v>
      </c>
      <c r="U99" s="112">
        <v>2</v>
      </c>
      <c r="V99" s="112">
        <v>1</v>
      </c>
      <c r="W99" s="112">
        <v>4</v>
      </c>
      <c r="X99" s="112">
        <v>4</v>
      </c>
      <c r="Y99" s="96">
        <f t="shared" si="66"/>
        <v>29</v>
      </c>
      <c r="Z99" s="101">
        <f t="shared" si="67"/>
        <v>18.390804597701148</v>
      </c>
      <c r="AA99" s="98">
        <f t="shared" si="68"/>
        <v>6.226353907685656</v>
      </c>
      <c r="AB99" s="113"/>
      <c r="AC99" s="111">
        <v>2</v>
      </c>
      <c r="AD99" s="112">
        <v>4</v>
      </c>
      <c r="AE99" s="112">
        <v>2</v>
      </c>
      <c r="AF99" s="112">
        <v>2</v>
      </c>
      <c r="AG99" s="112">
        <v>2</v>
      </c>
      <c r="AH99" s="112">
        <v>1</v>
      </c>
      <c r="AI99" s="112">
        <v>4</v>
      </c>
      <c r="AJ99" s="112">
        <v>4</v>
      </c>
      <c r="AK99" s="101">
        <f t="shared" si="62"/>
        <v>29</v>
      </c>
      <c r="AL99" s="96">
        <f t="shared" si="69"/>
        <v>18.390804597701148</v>
      </c>
      <c r="AM99" s="98">
        <f t="shared" si="63"/>
        <v>6.226353907685656</v>
      </c>
      <c r="AN99" s="454"/>
      <c r="AO99" s="456"/>
    </row>
    <row r="100" spans="1:41">
      <c r="A100" s="451"/>
      <c r="B100" s="131">
        <f t="shared" si="70"/>
        <v>33.855799373040753</v>
      </c>
      <c r="C100" s="103" t="s">
        <v>187</v>
      </c>
      <c r="D100" s="104"/>
      <c r="E100" s="114" t="s">
        <v>0</v>
      </c>
      <c r="F100" s="115"/>
      <c r="G100" s="91"/>
      <c r="H100" s="91"/>
      <c r="I100" s="91"/>
      <c r="J100" s="91"/>
      <c r="K100" s="91"/>
      <c r="L100" s="91"/>
      <c r="M100" s="91"/>
      <c r="N100" s="109">
        <f t="shared" si="71"/>
        <v>0</v>
      </c>
      <c r="O100" s="109">
        <f t="shared" si="64"/>
        <v>0</v>
      </c>
      <c r="P100" s="110">
        <f t="shared" si="65"/>
        <v>0</v>
      </c>
      <c r="Q100" s="111">
        <v>2</v>
      </c>
      <c r="R100" s="112">
        <v>4</v>
      </c>
      <c r="S100" s="112">
        <v>2</v>
      </c>
      <c r="T100" s="112">
        <v>2</v>
      </c>
      <c r="U100" s="112">
        <v>4</v>
      </c>
      <c r="V100" s="112">
        <v>1</v>
      </c>
      <c r="W100" s="112">
        <v>4</v>
      </c>
      <c r="X100" s="112">
        <v>1</v>
      </c>
      <c r="Y100" s="96">
        <f t="shared" si="66"/>
        <v>28</v>
      </c>
      <c r="Z100" s="101">
        <f t="shared" si="67"/>
        <v>17.241379310344829</v>
      </c>
      <c r="AA100" s="98">
        <f t="shared" si="68"/>
        <v>5.8372067884553029</v>
      </c>
      <c r="AB100" s="113"/>
      <c r="AC100" s="111">
        <v>2</v>
      </c>
      <c r="AD100" s="112">
        <v>4</v>
      </c>
      <c r="AE100" s="112">
        <v>2</v>
      </c>
      <c r="AF100" s="112">
        <v>2</v>
      </c>
      <c r="AG100" s="112">
        <v>4</v>
      </c>
      <c r="AH100" s="112">
        <v>1</v>
      </c>
      <c r="AI100" s="112">
        <v>4</v>
      </c>
      <c r="AJ100" s="112">
        <v>1</v>
      </c>
      <c r="AK100" s="101">
        <f t="shared" si="62"/>
        <v>28</v>
      </c>
      <c r="AL100" s="96">
        <f t="shared" si="69"/>
        <v>17.241379310344829</v>
      </c>
      <c r="AM100" s="98">
        <f t="shared" si="63"/>
        <v>5.8372067884553029</v>
      </c>
      <c r="AN100" s="454"/>
      <c r="AO100" s="456"/>
    </row>
    <row r="101" spans="1:41" ht="28.5">
      <c r="A101" s="451"/>
      <c r="B101" s="131">
        <f t="shared" si="70"/>
        <v>33.855799373040753</v>
      </c>
      <c r="C101" s="103" t="s">
        <v>199</v>
      </c>
      <c r="D101" s="104"/>
      <c r="E101" s="114" t="s">
        <v>0</v>
      </c>
      <c r="F101" s="116"/>
      <c r="G101" s="107"/>
      <c r="H101" s="107"/>
      <c r="I101" s="107"/>
      <c r="J101" s="107"/>
      <c r="K101" s="107"/>
      <c r="L101" s="107"/>
      <c r="M101" s="107"/>
      <c r="N101" s="109">
        <f t="shared" ref="N101:N103" si="72">(3*$F101)+(2*$G101)+$H101+$I101+$J101+$K101+$L101+M101</f>
        <v>0</v>
      </c>
      <c r="O101" s="109">
        <f t="shared" si="64"/>
        <v>0</v>
      </c>
      <c r="P101" s="110">
        <f t="shared" si="65"/>
        <v>0</v>
      </c>
      <c r="Q101" s="111">
        <v>4</v>
      </c>
      <c r="R101" s="112">
        <v>1</v>
      </c>
      <c r="S101" s="112">
        <v>2</v>
      </c>
      <c r="T101" s="112">
        <v>1</v>
      </c>
      <c r="U101" s="112">
        <v>4</v>
      </c>
      <c r="V101" s="112">
        <v>1</v>
      </c>
      <c r="W101" s="112">
        <v>4</v>
      </c>
      <c r="X101" s="112">
        <v>1</v>
      </c>
      <c r="Y101" s="96">
        <f t="shared" si="66"/>
        <v>27</v>
      </c>
      <c r="Z101" s="101">
        <f t="shared" si="67"/>
        <v>16.091954022988507</v>
      </c>
      <c r="AA101" s="98">
        <f t="shared" si="68"/>
        <v>5.448059669224949</v>
      </c>
      <c r="AB101" s="113"/>
      <c r="AC101" s="111">
        <v>4</v>
      </c>
      <c r="AD101" s="112">
        <v>1</v>
      </c>
      <c r="AE101" s="112">
        <v>2</v>
      </c>
      <c r="AF101" s="112">
        <v>1</v>
      </c>
      <c r="AG101" s="112">
        <v>4</v>
      </c>
      <c r="AH101" s="112">
        <v>1</v>
      </c>
      <c r="AI101" s="112">
        <v>4</v>
      </c>
      <c r="AJ101" s="112">
        <v>1</v>
      </c>
      <c r="AK101" s="101">
        <f t="shared" si="62"/>
        <v>27</v>
      </c>
      <c r="AL101" s="96">
        <f t="shared" si="69"/>
        <v>16.091954022988507</v>
      </c>
      <c r="AM101" s="98">
        <f t="shared" si="63"/>
        <v>5.448059669224949</v>
      </c>
      <c r="AN101" s="454"/>
      <c r="AO101" s="456"/>
    </row>
    <row r="102" spans="1:41">
      <c r="A102" s="451"/>
      <c r="B102" s="131">
        <f t="shared" si="70"/>
        <v>33.855799373040753</v>
      </c>
      <c r="C102" s="103" t="s">
        <v>200</v>
      </c>
      <c r="D102" s="104"/>
      <c r="E102" s="114" t="s">
        <v>216</v>
      </c>
      <c r="F102" s="116">
        <v>2</v>
      </c>
      <c r="G102" s="107">
        <v>4</v>
      </c>
      <c r="H102" s="107">
        <v>2</v>
      </c>
      <c r="I102" s="107">
        <v>2</v>
      </c>
      <c r="J102" s="107">
        <v>4</v>
      </c>
      <c r="K102" s="107">
        <v>1</v>
      </c>
      <c r="L102" s="107">
        <v>2</v>
      </c>
      <c r="M102" s="107">
        <v>1</v>
      </c>
      <c r="N102" s="109">
        <f t="shared" si="72"/>
        <v>26</v>
      </c>
      <c r="O102" s="109">
        <f t="shared" si="64"/>
        <v>14.942528735632186</v>
      </c>
      <c r="P102" s="110">
        <f t="shared" si="65"/>
        <v>5.0589125499945959</v>
      </c>
      <c r="Q102" s="111"/>
      <c r="R102" s="112"/>
      <c r="S102" s="112"/>
      <c r="T102" s="112"/>
      <c r="U102" s="112"/>
      <c r="V102" s="112"/>
      <c r="W102" s="112"/>
      <c r="X102" s="112"/>
      <c r="Y102" s="96">
        <f t="shared" si="66"/>
        <v>0</v>
      </c>
      <c r="Z102" s="101">
        <f t="shared" si="67"/>
        <v>0</v>
      </c>
      <c r="AA102" s="98">
        <f t="shared" si="68"/>
        <v>0</v>
      </c>
      <c r="AB102" s="113"/>
      <c r="AC102" s="112"/>
      <c r="AD102" s="112"/>
      <c r="AE102" s="112"/>
      <c r="AF102" s="112"/>
      <c r="AG102" s="112"/>
      <c r="AH102" s="112"/>
      <c r="AI102" s="112"/>
      <c r="AJ102" s="112"/>
      <c r="AK102" s="101">
        <f t="shared" si="62"/>
        <v>0</v>
      </c>
      <c r="AL102" s="96">
        <f t="shared" si="69"/>
        <v>0</v>
      </c>
      <c r="AM102" s="98">
        <f t="shared" si="63"/>
        <v>0</v>
      </c>
      <c r="AN102" s="454"/>
      <c r="AO102" s="456"/>
    </row>
    <row r="103" spans="1:41" ht="15.75" thickBot="1">
      <c r="A103" s="451"/>
      <c r="B103" s="131">
        <f t="shared" si="70"/>
        <v>33.855799373040753</v>
      </c>
      <c r="C103" s="103" t="s">
        <v>130</v>
      </c>
      <c r="D103" s="104"/>
      <c r="E103" s="114" t="s">
        <v>216</v>
      </c>
      <c r="F103" s="116">
        <v>4</v>
      </c>
      <c r="G103" s="107">
        <v>2</v>
      </c>
      <c r="H103" s="107">
        <v>1</v>
      </c>
      <c r="I103" s="107">
        <v>2</v>
      </c>
      <c r="J103" s="107">
        <v>4</v>
      </c>
      <c r="K103" s="107">
        <v>1</v>
      </c>
      <c r="L103" s="107">
        <v>4</v>
      </c>
      <c r="M103" s="107">
        <v>1</v>
      </c>
      <c r="N103" s="109">
        <f t="shared" si="72"/>
        <v>29</v>
      </c>
      <c r="O103" s="109">
        <f t="shared" si="64"/>
        <v>18.390804597701148</v>
      </c>
      <c r="P103" s="110">
        <f t="shared" si="65"/>
        <v>6.226353907685656</v>
      </c>
      <c r="Q103" s="111"/>
      <c r="R103" s="112"/>
      <c r="S103" s="112"/>
      <c r="T103" s="112"/>
      <c r="U103" s="112"/>
      <c r="V103" s="112"/>
      <c r="W103" s="112"/>
      <c r="X103" s="112"/>
      <c r="Y103" s="96">
        <f t="shared" si="66"/>
        <v>0</v>
      </c>
      <c r="Z103" s="101">
        <f t="shared" si="67"/>
        <v>0</v>
      </c>
      <c r="AA103" s="98">
        <f t="shared" si="68"/>
        <v>0</v>
      </c>
      <c r="AB103" s="113"/>
      <c r="AC103" s="112"/>
      <c r="AD103" s="112"/>
      <c r="AE103" s="112"/>
      <c r="AF103" s="112"/>
      <c r="AG103" s="112"/>
      <c r="AH103" s="112"/>
      <c r="AI103" s="112"/>
      <c r="AJ103" s="112"/>
      <c r="AK103" s="101">
        <f t="shared" si="62"/>
        <v>0</v>
      </c>
      <c r="AL103" s="96">
        <f t="shared" si="69"/>
        <v>0</v>
      </c>
      <c r="AM103" s="98">
        <f t="shared" si="63"/>
        <v>0</v>
      </c>
      <c r="AN103" s="454"/>
      <c r="AO103" s="456"/>
    </row>
    <row r="104" spans="1:41" ht="15.75" thickBot="1">
      <c r="A104" s="452"/>
      <c r="B104" s="131">
        <f t="shared" si="70"/>
        <v>33.855799373040753</v>
      </c>
      <c r="C104" s="457"/>
      <c r="D104" s="458"/>
      <c r="E104" s="459"/>
      <c r="F104" s="460" t="s">
        <v>183</v>
      </c>
      <c r="G104" s="461"/>
      <c r="H104" s="461"/>
      <c r="I104" s="461"/>
      <c r="J104" s="461"/>
      <c r="K104" s="461"/>
      <c r="L104" s="461"/>
      <c r="M104" s="462"/>
      <c r="N104" s="118">
        <f>IF(SUM($N96:$N103),(1-EXP(-((SUM($N96:$N103)/COUNTIF($N96:$N103,"&gt;0"))^1)))*($F$6-(MAX($N96:$N103)))*(1-1/(EXP((((COUNTIF($N96:$N103,"&gt;0")^1)-1)*0.1))))+(MAX($N96:$N103)),0)</f>
        <v>35.756543319439174</v>
      </c>
      <c r="O104" s="119">
        <f>IF($N104&lt;&gt;0,(($N104-$O$6)/($F$6-$O$6))*100,0)</f>
        <v>26.156946344182959</v>
      </c>
      <c r="P104" s="120">
        <f>IF(SUM($N96:$N103),(($O104*$B101)/100),0)</f>
        <v>8.8556432764004995</v>
      </c>
      <c r="Q104" s="463" t="s">
        <v>184</v>
      </c>
      <c r="R104" s="461"/>
      <c r="S104" s="461"/>
      <c r="T104" s="461"/>
      <c r="U104" s="461"/>
      <c r="V104" s="461"/>
      <c r="W104" s="461"/>
      <c r="X104" s="462"/>
      <c r="Y104" s="121">
        <f>IF(SUM($Y96:$Y103),(1-EXP(-((SUM($Y96:$Y103)/COUNTIF($Y96:$Y103,"&gt;0"))^1)))*($F$6-(MAX($Y96:$Y103)))*(1-1/(EXP((((COUNTIF($Y96:$Y103,"&gt;0")^1)-1)*0.1))))+(MAX($Y96:$Y103)),0)</f>
        <v>58.149384479812397</v>
      </c>
      <c r="Z104" s="122">
        <f>IF($Y104&lt;&gt;0,(($Y104-$O$6)/($F$6-$O$6))*100,0)</f>
        <v>51.895844229669422</v>
      </c>
      <c r="AA104" s="120">
        <f>IF(SUM($Y96:$Y103),(($Z104*$B104)/100),0)</f>
        <v>17.569752905342625</v>
      </c>
      <c r="AB104" s="123">
        <f>+P104-AA104</f>
        <v>-8.7141096289421256</v>
      </c>
      <c r="AC104" s="124" t="s">
        <v>158</v>
      </c>
      <c r="AD104" s="463" t="s">
        <v>185</v>
      </c>
      <c r="AE104" s="461"/>
      <c r="AF104" s="461"/>
      <c r="AG104" s="461"/>
      <c r="AH104" s="461"/>
      <c r="AI104" s="461"/>
      <c r="AJ104" s="464"/>
      <c r="AK104" s="122">
        <f>IF(SUM($AK96:$AK103),(1-EXP(-((SUM($AK96:$AK103)/COUNTIF($AK96:$AK103,"&gt;0"))^1)))*($F$6-(MAX($AK96:$AK103)))*(1-1/(EXP((((COUNTIF($AK96:$AK103,"&gt;0")^1)-1)*0.1))))+(MAX($AK96:$AK103)),0)</f>
        <v>58.149384479812397</v>
      </c>
      <c r="AL104" s="122">
        <f>IF($AK104&lt;&gt;0,(($AK104-$O$6)/($F$6-$O$6))*100,0)</f>
        <v>51.895844229669422</v>
      </c>
      <c r="AM104" s="120">
        <f>IF(SUM($AK96:$AK103),(($AL104*$B104)/100),0)</f>
        <v>17.569752905342625</v>
      </c>
      <c r="AN104" s="125" t="s">
        <v>186</v>
      </c>
      <c r="AO104" s="126">
        <f>$P104-$AM104</f>
        <v>-8.7141096289421256</v>
      </c>
    </row>
    <row r="105" spans="1:41">
      <c r="T105">
        <f>COUNTIF(Y96:Y103,"&lt;25")</f>
        <v>3</v>
      </c>
      <c r="U105">
        <f>COUNTIFS((Y96:Y103),"&gt;=25",(Y96:Y103),"&lt;50")</f>
        <v>5</v>
      </c>
      <c r="V105">
        <f>COUNTIFS((Y96:Y103),"&gt;=50",(Y96:Y103),"&lt;70")</f>
        <v>0</v>
      </c>
      <c r="W105">
        <f>COUNTIFS((Y96:Y103),"&gt;70",(Y96:Y103),"&lt;100")</f>
        <v>0</v>
      </c>
      <c r="X105">
        <f>SUM(T105:W105)</f>
        <v>8</v>
      </c>
      <c r="AF105">
        <f>COUNTIF(AK96:AK103,"&lt;25")</f>
        <v>3</v>
      </c>
      <c r="AG105">
        <f>COUNTIFS((AK96:AK103),"&gt;=25",(AK96:AK103),"&lt;50")</f>
        <v>5</v>
      </c>
      <c r="AH105">
        <f>COUNTIFS((AK96:AK103),"&gt;=50",(AK96:AK103),"&lt;70")</f>
        <v>0</v>
      </c>
      <c r="AI105">
        <f>COUNTIFS((AK96:AK103),"&gt;70",(AK96:AK103),"&lt;100")</f>
        <v>0</v>
      </c>
      <c r="AJ105">
        <f>SUM(AF105:AI105)</f>
        <v>8</v>
      </c>
    </row>
    <row r="106" spans="1:41" ht="15.75" thickBot="1"/>
    <row r="107" spans="1:41">
      <c r="A107" s="470" t="s">
        <v>146</v>
      </c>
      <c r="B107" s="472" t="s">
        <v>147</v>
      </c>
      <c r="C107" s="474" t="s">
        <v>148</v>
      </c>
      <c r="D107" s="476" t="s">
        <v>149</v>
      </c>
      <c r="E107" s="478" t="s">
        <v>150</v>
      </c>
      <c r="F107" s="465" t="s">
        <v>151</v>
      </c>
      <c r="G107" s="466"/>
      <c r="H107" s="466"/>
      <c r="I107" s="466"/>
      <c r="J107" s="466"/>
      <c r="K107" s="466"/>
      <c r="L107" s="466"/>
      <c r="M107" s="466"/>
      <c r="N107" s="466" t="s">
        <v>152</v>
      </c>
      <c r="O107" s="466"/>
      <c r="P107" s="467"/>
      <c r="Q107" s="443" t="s">
        <v>153</v>
      </c>
      <c r="R107" s="444"/>
      <c r="S107" s="444"/>
      <c r="T107" s="444"/>
      <c r="U107" s="444"/>
      <c r="V107" s="444"/>
      <c r="W107" s="444"/>
      <c r="X107" s="444"/>
      <c r="Y107" s="444" t="s">
        <v>152</v>
      </c>
      <c r="Z107" s="444"/>
      <c r="AA107" s="445"/>
      <c r="AB107" s="468" t="s">
        <v>154</v>
      </c>
      <c r="AC107" s="441" t="s">
        <v>155</v>
      </c>
      <c r="AD107" s="442"/>
      <c r="AE107" s="442"/>
      <c r="AF107" s="442"/>
      <c r="AG107" s="442"/>
      <c r="AH107" s="442"/>
      <c r="AI107" s="442"/>
      <c r="AJ107" s="443"/>
      <c r="AK107" s="444" t="s">
        <v>152</v>
      </c>
      <c r="AL107" s="444"/>
      <c r="AM107" s="445"/>
      <c r="AN107" s="446" t="s">
        <v>156</v>
      </c>
      <c r="AO107" s="448" t="s">
        <v>157</v>
      </c>
    </row>
    <row r="108" spans="1:41" ht="34.5" thickBot="1">
      <c r="A108" s="471"/>
      <c r="B108" s="473"/>
      <c r="C108" s="475"/>
      <c r="D108" s="477"/>
      <c r="E108" s="475"/>
      <c r="F108" s="78" t="s">
        <v>158</v>
      </c>
      <c r="G108" s="79" t="s">
        <v>159</v>
      </c>
      <c r="H108" s="79" t="s">
        <v>160</v>
      </c>
      <c r="I108" s="79" t="s">
        <v>161</v>
      </c>
      <c r="J108" s="79" t="s">
        <v>162</v>
      </c>
      <c r="K108" s="79" t="s">
        <v>163</v>
      </c>
      <c r="L108" s="79" t="s">
        <v>164</v>
      </c>
      <c r="M108" s="79" t="s">
        <v>165</v>
      </c>
      <c r="N108" s="80" t="s">
        <v>166</v>
      </c>
      <c r="O108" s="80" t="s">
        <v>167</v>
      </c>
      <c r="P108" s="81" t="s">
        <v>168</v>
      </c>
      <c r="Q108" s="82" t="s">
        <v>158</v>
      </c>
      <c r="R108" s="83" t="s">
        <v>159</v>
      </c>
      <c r="S108" s="83" t="s">
        <v>160</v>
      </c>
      <c r="T108" s="83" t="s">
        <v>161</v>
      </c>
      <c r="U108" s="83" t="s">
        <v>162</v>
      </c>
      <c r="V108" s="83" t="s">
        <v>163</v>
      </c>
      <c r="W108" s="83" t="s">
        <v>164</v>
      </c>
      <c r="X108" s="83" t="s">
        <v>165</v>
      </c>
      <c r="Y108" s="84" t="s">
        <v>169</v>
      </c>
      <c r="Z108" s="84" t="s">
        <v>170</v>
      </c>
      <c r="AA108" s="85" t="s">
        <v>171</v>
      </c>
      <c r="AB108" s="469"/>
      <c r="AC108" s="83" t="s">
        <v>172</v>
      </c>
      <c r="AD108" s="83" t="s">
        <v>173</v>
      </c>
      <c r="AE108" s="83" t="s">
        <v>174</v>
      </c>
      <c r="AF108" s="83" t="s">
        <v>175</v>
      </c>
      <c r="AG108" s="83" t="s">
        <v>176</v>
      </c>
      <c r="AH108" s="83" t="s">
        <v>177</v>
      </c>
      <c r="AI108" s="83" t="s">
        <v>178</v>
      </c>
      <c r="AJ108" s="83" t="s">
        <v>179</v>
      </c>
      <c r="AK108" s="84" t="s">
        <v>180</v>
      </c>
      <c r="AL108" s="84" t="s">
        <v>181</v>
      </c>
      <c r="AM108" s="84" t="s">
        <v>182</v>
      </c>
      <c r="AN108" s="447"/>
      <c r="AO108" s="449"/>
    </row>
    <row r="109" spans="1:41">
      <c r="A109" s="450" t="s">
        <v>205</v>
      </c>
      <c r="B109" s="130">
        <f>'3- Ponderacion factores'!N40</f>
        <v>33.036707452725253</v>
      </c>
      <c r="C109" s="87" t="s">
        <v>108</v>
      </c>
      <c r="D109" s="88"/>
      <c r="E109" s="89" t="s">
        <v>0</v>
      </c>
      <c r="F109" s="90"/>
      <c r="G109" s="91"/>
      <c r="H109" s="91"/>
      <c r="I109" s="91"/>
      <c r="J109" s="91"/>
      <c r="K109" s="91"/>
      <c r="L109" s="91"/>
      <c r="M109" s="91"/>
      <c r="N109" s="92">
        <f>(3*$F109)+(2*$G109)+$H109+$I109+$J109+$K109+$L109+M109</f>
        <v>0</v>
      </c>
      <c r="O109" s="93">
        <f>IF($N109&lt;&gt;0,(($N109-$O$6)/($F$6-$O$6))*100,0)</f>
        <v>0</v>
      </c>
      <c r="P109" s="94">
        <f>($O109*$B109)/100</f>
        <v>0</v>
      </c>
      <c r="Q109" s="95">
        <v>8</v>
      </c>
      <c r="R109" s="95">
        <v>4</v>
      </c>
      <c r="S109" s="95">
        <v>4</v>
      </c>
      <c r="T109" s="95">
        <v>4</v>
      </c>
      <c r="U109" s="95">
        <v>6</v>
      </c>
      <c r="V109" s="95">
        <v>4</v>
      </c>
      <c r="W109" s="95">
        <v>4</v>
      </c>
      <c r="X109" s="95">
        <v>4</v>
      </c>
      <c r="Y109" s="132">
        <f>(3*$Q109)+(2*$R109)+$S109+$T109+$U109+$V109+$W109+$X109</f>
        <v>58</v>
      </c>
      <c r="Z109" s="97">
        <f>IF($Y109&lt;&gt;0,(($Y109-$O$6)/($F$6-$O$6))*100,0)</f>
        <v>51.724137931034484</v>
      </c>
      <c r="AA109" s="98">
        <f>($Z109*$B109)/100</f>
        <v>17.087952130719959</v>
      </c>
      <c r="AB109" s="99"/>
      <c r="AC109" s="100">
        <v>4</v>
      </c>
      <c r="AD109" s="100">
        <v>2</v>
      </c>
      <c r="AE109" s="100">
        <v>4</v>
      </c>
      <c r="AF109" s="100">
        <v>2</v>
      </c>
      <c r="AG109" s="100">
        <v>4</v>
      </c>
      <c r="AH109" s="100">
        <v>4</v>
      </c>
      <c r="AI109" s="100">
        <v>4</v>
      </c>
      <c r="AJ109" s="100">
        <v>4</v>
      </c>
      <c r="AK109" s="101">
        <f t="shared" ref="AK109:AK120" si="73">(3*$AC109)+(2*$AD109)+$AE109+$AF109+$AG109+$AH109+$AI109+$AJ109</f>
        <v>38</v>
      </c>
      <c r="AL109" s="96">
        <f>IF($AK109&lt;&gt;0,(($AK109-$O$6)/($F$6-$O$6))*100,0)</f>
        <v>28.735632183908045</v>
      </c>
      <c r="AM109" s="98">
        <f t="shared" ref="AM109:AM119" si="74">($AL109*$B109)/100</f>
        <v>9.4933067392888653</v>
      </c>
      <c r="AN109" s="453">
        <f>$AO121-$AB121</f>
        <v>2.1614266748512811</v>
      </c>
      <c r="AO109" s="455"/>
    </row>
    <row r="110" spans="1:41">
      <c r="A110" s="451"/>
      <c r="B110" s="131">
        <f>$B$109</f>
        <v>33.036707452725253</v>
      </c>
      <c r="C110" s="103" t="s">
        <v>109</v>
      </c>
      <c r="D110" s="104"/>
      <c r="E110" s="105" t="s">
        <v>0</v>
      </c>
      <c r="F110" s="106"/>
      <c r="G110" s="107"/>
      <c r="H110" s="107"/>
      <c r="I110" s="107"/>
      <c r="J110" s="107"/>
      <c r="K110" s="107"/>
      <c r="L110" s="107"/>
      <c r="M110" s="107"/>
      <c r="N110" s="108">
        <f>(3*$F110)+(2*$G110)+$H110+$I110+$J110+$K110+$L110+M110</f>
        <v>0</v>
      </c>
      <c r="O110" s="109">
        <f t="shared" ref="O110:O120" si="75">IF($N110&lt;&gt;0,(($N110-$O$6)/($F$6-$O$6))*100,0)</f>
        <v>0</v>
      </c>
      <c r="P110" s="110">
        <f t="shared" ref="P110:P120" si="76">($O110*$B110)/100</f>
        <v>0</v>
      </c>
      <c r="Q110" s="111">
        <v>8</v>
      </c>
      <c r="R110" s="112">
        <v>4</v>
      </c>
      <c r="S110" s="112">
        <v>4</v>
      </c>
      <c r="T110" s="112">
        <v>4</v>
      </c>
      <c r="U110" s="112">
        <v>6</v>
      </c>
      <c r="V110" s="112">
        <v>1</v>
      </c>
      <c r="W110" s="112">
        <v>2</v>
      </c>
      <c r="X110" s="112">
        <v>4</v>
      </c>
      <c r="Y110" s="132">
        <f t="shared" ref="Y110:Y120" si="77">(3*$Q110)+(2*$R110)+$S110+$T110+$U110+$V110+$W110+$X110</f>
        <v>53</v>
      </c>
      <c r="Z110" s="101">
        <f t="shared" ref="Z110:Z120" si="78">IF($Y110&lt;&gt;0,(($Y110-$O$6)/($F$6-$O$6))*100,0)</f>
        <v>45.977011494252871</v>
      </c>
      <c r="AA110" s="98">
        <f t="shared" ref="AA110:AA120" si="79">($Z110*$B110)/100</f>
        <v>15.189290782862184</v>
      </c>
      <c r="AB110" s="113"/>
      <c r="AC110" s="112">
        <v>4</v>
      </c>
      <c r="AD110" s="112">
        <v>2</v>
      </c>
      <c r="AE110" s="112">
        <v>4</v>
      </c>
      <c r="AF110" s="112">
        <v>2</v>
      </c>
      <c r="AG110" s="112">
        <v>4</v>
      </c>
      <c r="AH110" s="112">
        <v>4</v>
      </c>
      <c r="AI110" s="112">
        <v>4</v>
      </c>
      <c r="AJ110" s="112">
        <v>4</v>
      </c>
      <c r="AK110" s="101">
        <f t="shared" si="73"/>
        <v>38</v>
      </c>
      <c r="AL110" s="96">
        <f t="shared" ref="AL110:AL120" si="80">IF($AK110&lt;&gt;0,(($AK110-$O$6)/($F$6-$O$6))*100,0)</f>
        <v>28.735632183908045</v>
      </c>
      <c r="AM110" s="98">
        <f t="shared" si="74"/>
        <v>9.4933067392888653</v>
      </c>
      <c r="AN110" s="454"/>
      <c r="AO110" s="456"/>
    </row>
    <row r="111" spans="1:41">
      <c r="A111" s="451"/>
      <c r="B111" s="131">
        <f t="shared" ref="B111:B121" si="81">$B$109</f>
        <v>33.036707452725253</v>
      </c>
      <c r="C111" s="103" t="s">
        <v>192</v>
      </c>
      <c r="D111" s="104"/>
      <c r="E111" s="105" t="s">
        <v>0</v>
      </c>
      <c r="F111" s="106"/>
      <c r="G111" s="107"/>
      <c r="H111" s="107"/>
      <c r="I111" s="107"/>
      <c r="J111" s="107"/>
      <c r="K111" s="107"/>
      <c r="L111" s="107"/>
      <c r="M111" s="107"/>
      <c r="N111" s="108">
        <f t="shared" ref="N111:N113" si="82">(3*$F111)+(2*$G111)+$H111+$I111+$J111+$K111+$L111+M111</f>
        <v>0</v>
      </c>
      <c r="O111" s="109">
        <f t="shared" si="75"/>
        <v>0</v>
      </c>
      <c r="P111" s="110">
        <f t="shared" si="76"/>
        <v>0</v>
      </c>
      <c r="Q111" s="111">
        <v>4</v>
      </c>
      <c r="R111" s="112">
        <v>4</v>
      </c>
      <c r="S111" s="112">
        <v>4</v>
      </c>
      <c r="T111" s="112">
        <v>4</v>
      </c>
      <c r="U111" s="112">
        <v>6</v>
      </c>
      <c r="V111" s="112">
        <v>4</v>
      </c>
      <c r="W111" s="112">
        <v>2</v>
      </c>
      <c r="X111" s="112">
        <v>4</v>
      </c>
      <c r="Y111" s="96">
        <f t="shared" si="77"/>
        <v>44</v>
      </c>
      <c r="Z111" s="101">
        <f t="shared" si="78"/>
        <v>35.632183908045981</v>
      </c>
      <c r="AA111" s="98">
        <f t="shared" si="79"/>
        <v>11.771700356718195</v>
      </c>
      <c r="AB111" s="113"/>
      <c r="AC111" s="111">
        <v>4</v>
      </c>
      <c r="AD111" s="112">
        <v>4</v>
      </c>
      <c r="AE111" s="112">
        <v>4</v>
      </c>
      <c r="AF111" s="112">
        <v>4</v>
      </c>
      <c r="AG111" s="112">
        <v>6</v>
      </c>
      <c r="AH111" s="112">
        <v>4</v>
      </c>
      <c r="AI111" s="112">
        <v>2</v>
      </c>
      <c r="AJ111" s="112">
        <v>4</v>
      </c>
      <c r="AK111" s="101">
        <f t="shared" si="73"/>
        <v>44</v>
      </c>
      <c r="AL111" s="96">
        <f t="shared" si="80"/>
        <v>35.632183908045981</v>
      </c>
      <c r="AM111" s="98">
        <f t="shared" si="74"/>
        <v>11.771700356718195</v>
      </c>
      <c r="AN111" s="454"/>
      <c r="AO111" s="456"/>
    </row>
    <row r="112" spans="1:41">
      <c r="A112" s="451"/>
      <c r="B112" s="131">
        <f t="shared" si="81"/>
        <v>33.036707452725253</v>
      </c>
      <c r="C112" s="103" t="s">
        <v>187</v>
      </c>
      <c r="D112" s="104"/>
      <c r="E112" s="114" t="s">
        <v>0</v>
      </c>
      <c r="F112" s="115"/>
      <c r="G112" s="91"/>
      <c r="H112" s="91"/>
      <c r="I112" s="91"/>
      <c r="J112" s="91"/>
      <c r="K112" s="91"/>
      <c r="L112" s="91"/>
      <c r="M112" s="91"/>
      <c r="N112" s="109">
        <f t="shared" si="82"/>
        <v>0</v>
      </c>
      <c r="O112" s="109">
        <f t="shared" si="75"/>
        <v>0</v>
      </c>
      <c r="P112" s="110">
        <f t="shared" si="76"/>
        <v>0</v>
      </c>
      <c r="Q112" s="111">
        <v>2</v>
      </c>
      <c r="R112" s="112">
        <v>2</v>
      </c>
      <c r="S112" s="112">
        <v>4</v>
      </c>
      <c r="T112" s="112">
        <v>2</v>
      </c>
      <c r="U112" s="112">
        <v>4</v>
      </c>
      <c r="V112" s="112">
        <v>4</v>
      </c>
      <c r="W112" s="112">
        <v>5</v>
      </c>
      <c r="X112" s="112">
        <v>1</v>
      </c>
      <c r="Y112" s="96">
        <f t="shared" si="77"/>
        <v>30</v>
      </c>
      <c r="Z112" s="101">
        <f t="shared" si="78"/>
        <v>19.540229885057471</v>
      </c>
      <c r="AA112" s="98">
        <f t="shared" si="79"/>
        <v>6.4554485827164285</v>
      </c>
      <c r="AB112" s="113"/>
      <c r="AC112" s="111">
        <v>2</v>
      </c>
      <c r="AD112" s="112">
        <v>2</v>
      </c>
      <c r="AE112" s="112">
        <v>4</v>
      </c>
      <c r="AF112" s="112">
        <v>2</v>
      </c>
      <c r="AG112" s="112">
        <v>4</v>
      </c>
      <c r="AH112" s="112">
        <v>4</v>
      </c>
      <c r="AI112" s="112">
        <v>5</v>
      </c>
      <c r="AJ112" s="112">
        <v>1</v>
      </c>
      <c r="AK112" s="101">
        <f t="shared" si="73"/>
        <v>30</v>
      </c>
      <c r="AL112" s="96">
        <f t="shared" si="80"/>
        <v>19.540229885057471</v>
      </c>
      <c r="AM112" s="98">
        <f t="shared" si="74"/>
        <v>6.4554485827164285</v>
      </c>
      <c r="AN112" s="454"/>
      <c r="AO112" s="456"/>
    </row>
    <row r="113" spans="1:41">
      <c r="A113" s="451"/>
      <c r="B113" s="131">
        <f t="shared" si="81"/>
        <v>33.036707452725253</v>
      </c>
      <c r="C113" s="103" t="s">
        <v>113</v>
      </c>
      <c r="D113" s="104"/>
      <c r="E113" s="114" t="s">
        <v>0</v>
      </c>
      <c r="F113" s="116"/>
      <c r="G113" s="107"/>
      <c r="H113" s="107"/>
      <c r="I113" s="107"/>
      <c r="J113" s="107"/>
      <c r="K113" s="107"/>
      <c r="L113" s="107"/>
      <c r="M113" s="107"/>
      <c r="N113" s="109">
        <f t="shared" si="82"/>
        <v>0</v>
      </c>
      <c r="O113" s="109">
        <f t="shared" si="75"/>
        <v>0</v>
      </c>
      <c r="P113" s="110">
        <f t="shared" si="76"/>
        <v>0</v>
      </c>
      <c r="Q113" s="111">
        <v>2</v>
      </c>
      <c r="R113" s="112">
        <v>2</v>
      </c>
      <c r="S113" s="112">
        <v>2</v>
      </c>
      <c r="T113" s="112">
        <v>2</v>
      </c>
      <c r="U113" s="112">
        <v>4</v>
      </c>
      <c r="V113" s="112">
        <v>4</v>
      </c>
      <c r="W113" s="112">
        <v>2</v>
      </c>
      <c r="X113" s="112">
        <v>1</v>
      </c>
      <c r="Y113" s="96">
        <f t="shared" si="77"/>
        <v>25</v>
      </c>
      <c r="Z113" s="101">
        <f t="shared" si="78"/>
        <v>13.793103448275861</v>
      </c>
      <c r="AA113" s="98">
        <f t="shared" si="79"/>
        <v>4.5567872348586551</v>
      </c>
      <c r="AB113" s="113"/>
      <c r="AC113" s="111">
        <v>2</v>
      </c>
      <c r="AD113" s="112">
        <v>2</v>
      </c>
      <c r="AE113" s="112">
        <v>2</v>
      </c>
      <c r="AF113" s="112">
        <v>2</v>
      </c>
      <c r="AG113" s="112">
        <v>4</v>
      </c>
      <c r="AH113" s="112">
        <v>4</v>
      </c>
      <c r="AI113" s="112">
        <v>2</v>
      </c>
      <c r="AJ113" s="112">
        <v>1</v>
      </c>
      <c r="AK113" s="101">
        <f t="shared" si="73"/>
        <v>25</v>
      </c>
      <c r="AL113" s="96">
        <f t="shared" si="80"/>
        <v>13.793103448275861</v>
      </c>
      <c r="AM113" s="98">
        <f t="shared" si="74"/>
        <v>4.5567872348586551</v>
      </c>
      <c r="AN113" s="454"/>
      <c r="AO113" s="456"/>
    </row>
    <row r="114" spans="1:41">
      <c r="A114" s="451"/>
      <c r="B114" s="131">
        <f t="shared" si="81"/>
        <v>33.036707452725253</v>
      </c>
      <c r="C114" s="103" t="s">
        <v>114</v>
      </c>
      <c r="D114" s="104"/>
      <c r="E114" s="114" t="s">
        <v>0</v>
      </c>
      <c r="F114" s="116"/>
      <c r="G114" s="107"/>
      <c r="H114" s="107"/>
      <c r="I114" s="107"/>
      <c r="J114" s="107"/>
      <c r="K114" s="107"/>
      <c r="L114" s="107"/>
      <c r="M114" s="107"/>
      <c r="N114" s="109">
        <f>(3*$F114)+(2*$G114)+$H114+$I114+$J114+$K114+$L114+M114</f>
        <v>0</v>
      </c>
      <c r="O114" s="109">
        <f t="shared" si="75"/>
        <v>0</v>
      </c>
      <c r="P114" s="110">
        <f t="shared" si="76"/>
        <v>0</v>
      </c>
      <c r="Q114" s="111">
        <v>2</v>
      </c>
      <c r="R114" s="112">
        <v>2</v>
      </c>
      <c r="S114" s="112">
        <v>2</v>
      </c>
      <c r="T114" s="112">
        <v>2</v>
      </c>
      <c r="U114" s="112">
        <v>4</v>
      </c>
      <c r="V114" s="112">
        <v>4</v>
      </c>
      <c r="W114" s="112">
        <v>2</v>
      </c>
      <c r="X114" s="112">
        <v>1</v>
      </c>
      <c r="Y114" s="96">
        <f t="shared" si="77"/>
        <v>25</v>
      </c>
      <c r="Z114" s="101">
        <f t="shared" si="78"/>
        <v>13.793103448275861</v>
      </c>
      <c r="AA114" s="98">
        <f t="shared" si="79"/>
        <v>4.5567872348586551</v>
      </c>
      <c r="AB114" s="113"/>
      <c r="AC114" s="111">
        <v>2</v>
      </c>
      <c r="AD114" s="112">
        <v>2</v>
      </c>
      <c r="AE114" s="112">
        <v>2</v>
      </c>
      <c r="AF114" s="112">
        <v>2</v>
      </c>
      <c r="AG114" s="112">
        <v>4</v>
      </c>
      <c r="AH114" s="112">
        <v>4</v>
      </c>
      <c r="AI114" s="112">
        <v>2</v>
      </c>
      <c r="AJ114" s="112">
        <v>1</v>
      </c>
      <c r="AK114" s="101">
        <f t="shared" si="73"/>
        <v>25</v>
      </c>
      <c r="AL114" s="96">
        <f t="shared" si="80"/>
        <v>13.793103448275861</v>
      </c>
      <c r="AM114" s="98">
        <f t="shared" si="74"/>
        <v>4.5567872348586551</v>
      </c>
      <c r="AN114" s="454"/>
      <c r="AO114" s="456"/>
    </row>
    <row r="115" spans="1:41">
      <c r="A115" s="451"/>
      <c r="B115" s="131">
        <f t="shared" si="81"/>
        <v>33.036707452725253</v>
      </c>
      <c r="C115" s="103" t="s">
        <v>115</v>
      </c>
      <c r="D115" s="104"/>
      <c r="E115" s="114" t="s">
        <v>0</v>
      </c>
      <c r="F115" s="116"/>
      <c r="G115" s="107"/>
      <c r="H115" s="107"/>
      <c r="I115" s="107"/>
      <c r="J115" s="107"/>
      <c r="K115" s="107"/>
      <c r="L115" s="107"/>
      <c r="M115" s="107"/>
      <c r="N115" s="109">
        <f t="shared" ref="N115:N117" si="83">(3*$F115)+(2*$G115)+$H115+$I115+$J115+$K115+$L115+M115</f>
        <v>0</v>
      </c>
      <c r="O115" s="109">
        <f t="shared" si="75"/>
        <v>0</v>
      </c>
      <c r="P115" s="110">
        <f t="shared" si="76"/>
        <v>0</v>
      </c>
      <c r="Q115" s="111">
        <v>4</v>
      </c>
      <c r="R115" s="112">
        <v>1</v>
      </c>
      <c r="S115" s="112">
        <v>4</v>
      </c>
      <c r="T115" s="112">
        <v>2</v>
      </c>
      <c r="U115" s="112">
        <v>6</v>
      </c>
      <c r="V115" s="112">
        <v>4</v>
      </c>
      <c r="W115" s="112">
        <v>5</v>
      </c>
      <c r="X115" s="112">
        <v>1</v>
      </c>
      <c r="Y115" s="96">
        <f t="shared" si="77"/>
        <v>36</v>
      </c>
      <c r="Z115" s="101">
        <f t="shared" si="78"/>
        <v>26.436781609195403</v>
      </c>
      <c r="AA115" s="98">
        <f t="shared" si="79"/>
        <v>8.733842200145757</v>
      </c>
      <c r="AB115" s="113"/>
      <c r="AC115" s="111">
        <v>4</v>
      </c>
      <c r="AD115" s="112">
        <v>1</v>
      </c>
      <c r="AE115" s="112">
        <v>4</v>
      </c>
      <c r="AF115" s="112">
        <v>2</v>
      </c>
      <c r="AG115" s="112">
        <v>6</v>
      </c>
      <c r="AH115" s="112">
        <v>4</v>
      </c>
      <c r="AI115" s="112">
        <v>5</v>
      </c>
      <c r="AJ115" s="112">
        <v>1</v>
      </c>
      <c r="AK115" s="101">
        <f t="shared" si="73"/>
        <v>36</v>
      </c>
      <c r="AL115" s="96">
        <f t="shared" si="80"/>
        <v>26.436781609195403</v>
      </c>
      <c r="AM115" s="98">
        <f t="shared" si="74"/>
        <v>8.733842200145757</v>
      </c>
      <c r="AN115" s="454"/>
      <c r="AO115" s="456"/>
    </row>
    <row r="116" spans="1:41">
      <c r="A116" s="451"/>
      <c r="B116" s="131">
        <f t="shared" si="81"/>
        <v>33.036707452725253</v>
      </c>
      <c r="C116" s="103" t="s">
        <v>196</v>
      </c>
      <c r="D116" s="104"/>
      <c r="E116" s="114" t="s">
        <v>0</v>
      </c>
      <c r="F116" s="116"/>
      <c r="G116" s="107"/>
      <c r="H116" s="107"/>
      <c r="I116" s="107"/>
      <c r="J116" s="107"/>
      <c r="K116" s="107"/>
      <c r="L116" s="107"/>
      <c r="M116" s="107"/>
      <c r="N116" s="109">
        <f t="shared" si="83"/>
        <v>0</v>
      </c>
      <c r="O116" s="109">
        <f t="shared" si="75"/>
        <v>0</v>
      </c>
      <c r="P116" s="110">
        <f t="shared" si="76"/>
        <v>0</v>
      </c>
      <c r="Q116" s="111">
        <v>2</v>
      </c>
      <c r="R116" s="112">
        <v>1</v>
      </c>
      <c r="S116" s="112">
        <v>2</v>
      </c>
      <c r="T116" s="112">
        <v>4</v>
      </c>
      <c r="U116" s="112">
        <v>12</v>
      </c>
      <c r="V116" s="112">
        <v>4</v>
      </c>
      <c r="W116" s="112">
        <v>2</v>
      </c>
      <c r="X116" s="112">
        <v>4</v>
      </c>
      <c r="Y116" s="96">
        <f t="shared" si="77"/>
        <v>36</v>
      </c>
      <c r="Z116" s="101">
        <f t="shared" si="78"/>
        <v>26.436781609195403</v>
      </c>
      <c r="AA116" s="98">
        <f t="shared" si="79"/>
        <v>8.733842200145757</v>
      </c>
      <c r="AB116" s="113"/>
      <c r="AC116" s="111">
        <v>2</v>
      </c>
      <c r="AD116" s="112">
        <v>1</v>
      </c>
      <c r="AE116" s="112">
        <v>2</v>
      </c>
      <c r="AF116" s="112">
        <v>4</v>
      </c>
      <c r="AG116" s="112">
        <v>12</v>
      </c>
      <c r="AH116" s="112">
        <v>4</v>
      </c>
      <c r="AI116" s="112">
        <v>2</v>
      </c>
      <c r="AJ116" s="112">
        <v>4</v>
      </c>
      <c r="AK116" s="101">
        <f t="shared" si="73"/>
        <v>36</v>
      </c>
      <c r="AL116" s="96">
        <f t="shared" si="80"/>
        <v>26.436781609195403</v>
      </c>
      <c r="AM116" s="98">
        <f t="shared" si="74"/>
        <v>8.733842200145757</v>
      </c>
      <c r="AN116" s="454"/>
      <c r="AO116" s="456"/>
    </row>
    <row r="117" spans="1:41">
      <c r="A117" s="451"/>
      <c r="B117" s="131">
        <f t="shared" si="81"/>
        <v>33.036707452725253</v>
      </c>
      <c r="C117" s="103" t="s">
        <v>122</v>
      </c>
      <c r="D117" s="104"/>
      <c r="E117" s="114" t="s">
        <v>0</v>
      </c>
      <c r="F117" s="116"/>
      <c r="G117" s="107"/>
      <c r="H117" s="107"/>
      <c r="I117" s="107"/>
      <c r="J117" s="107"/>
      <c r="K117" s="107"/>
      <c r="L117" s="107"/>
      <c r="M117" s="107"/>
      <c r="N117" s="109">
        <f t="shared" si="83"/>
        <v>0</v>
      </c>
      <c r="O117" s="109">
        <f t="shared" si="75"/>
        <v>0</v>
      </c>
      <c r="P117" s="110">
        <f t="shared" si="76"/>
        <v>0</v>
      </c>
      <c r="Q117" s="111">
        <v>2</v>
      </c>
      <c r="R117" s="112">
        <v>1</v>
      </c>
      <c r="S117" s="112">
        <v>2</v>
      </c>
      <c r="T117" s="112">
        <v>4</v>
      </c>
      <c r="U117" s="112">
        <v>12</v>
      </c>
      <c r="V117" s="112">
        <v>4</v>
      </c>
      <c r="W117" s="112">
        <v>2</v>
      </c>
      <c r="X117" s="112">
        <v>4</v>
      </c>
      <c r="Y117" s="96">
        <f t="shared" si="77"/>
        <v>36</v>
      </c>
      <c r="Z117" s="101">
        <f t="shared" si="78"/>
        <v>26.436781609195403</v>
      </c>
      <c r="AA117" s="98">
        <f t="shared" si="79"/>
        <v>8.733842200145757</v>
      </c>
      <c r="AB117" s="113"/>
      <c r="AC117" s="111">
        <v>2</v>
      </c>
      <c r="AD117" s="112">
        <v>1</v>
      </c>
      <c r="AE117" s="112">
        <v>2</v>
      </c>
      <c r="AF117" s="112">
        <v>4</v>
      </c>
      <c r="AG117" s="112">
        <v>12</v>
      </c>
      <c r="AH117" s="112">
        <v>4</v>
      </c>
      <c r="AI117" s="112">
        <v>2</v>
      </c>
      <c r="AJ117" s="112">
        <v>4</v>
      </c>
      <c r="AK117" s="101">
        <f t="shared" si="73"/>
        <v>36</v>
      </c>
      <c r="AL117" s="96">
        <f t="shared" si="80"/>
        <v>26.436781609195403</v>
      </c>
      <c r="AM117" s="98">
        <f t="shared" si="74"/>
        <v>8.733842200145757</v>
      </c>
      <c r="AN117" s="454"/>
      <c r="AO117" s="456"/>
    </row>
    <row r="118" spans="1:41" ht="28.5">
      <c r="A118" s="451"/>
      <c r="B118" s="131">
        <f t="shared" si="81"/>
        <v>33.036707452725253</v>
      </c>
      <c r="C118" s="103" t="s">
        <v>199</v>
      </c>
      <c r="D118" s="104"/>
      <c r="E118" s="114" t="s">
        <v>0</v>
      </c>
      <c r="F118" s="116"/>
      <c r="G118" s="107"/>
      <c r="H118" s="107"/>
      <c r="I118" s="107"/>
      <c r="J118" s="107"/>
      <c r="K118" s="107"/>
      <c r="L118" s="107"/>
      <c r="M118" s="107"/>
      <c r="N118" s="109">
        <f t="shared" ref="N118:N120" si="84">(3*$F118)+(2*$G118)+$H118+$I118+$J118+$K118+$L118+M118</f>
        <v>0</v>
      </c>
      <c r="O118" s="109">
        <f t="shared" si="75"/>
        <v>0</v>
      </c>
      <c r="P118" s="110">
        <f t="shared" si="76"/>
        <v>0</v>
      </c>
      <c r="Q118" s="111">
        <v>2</v>
      </c>
      <c r="R118" s="112">
        <v>2</v>
      </c>
      <c r="S118" s="112">
        <v>2</v>
      </c>
      <c r="T118" s="112">
        <v>2</v>
      </c>
      <c r="U118" s="112">
        <v>6</v>
      </c>
      <c r="V118" s="112">
        <v>4</v>
      </c>
      <c r="W118" s="112">
        <v>4</v>
      </c>
      <c r="X118" s="112">
        <v>1</v>
      </c>
      <c r="Y118" s="96">
        <f t="shared" si="77"/>
        <v>29</v>
      </c>
      <c r="Z118" s="101">
        <f t="shared" si="78"/>
        <v>18.390804597701148</v>
      </c>
      <c r="AA118" s="98">
        <f t="shared" si="79"/>
        <v>6.0757163131448735</v>
      </c>
      <c r="AB118" s="113"/>
      <c r="AC118" s="111">
        <v>2</v>
      </c>
      <c r="AD118" s="112">
        <v>2</v>
      </c>
      <c r="AE118" s="112">
        <v>2</v>
      </c>
      <c r="AF118" s="112">
        <v>2</v>
      </c>
      <c r="AG118" s="112">
        <v>6</v>
      </c>
      <c r="AH118" s="112">
        <v>4</v>
      </c>
      <c r="AI118" s="112">
        <v>4</v>
      </c>
      <c r="AJ118" s="112">
        <v>1</v>
      </c>
      <c r="AK118" s="101">
        <f t="shared" si="73"/>
        <v>29</v>
      </c>
      <c r="AL118" s="96">
        <f t="shared" si="80"/>
        <v>18.390804597701148</v>
      </c>
      <c r="AM118" s="98">
        <f t="shared" si="74"/>
        <v>6.0757163131448735</v>
      </c>
      <c r="AN118" s="454"/>
      <c r="AO118" s="456"/>
    </row>
    <row r="119" spans="1:41">
      <c r="A119" s="451"/>
      <c r="B119" s="131">
        <f t="shared" si="81"/>
        <v>33.036707452725253</v>
      </c>
      <c r="C119" s="103" t="s">
        <v>200</v>
      </c>
      <c r="D119" s="104"/>
      <c r="E119" s="114" t="s">
        <v>216</v>
      </c>
      <c r="F119" s="116">
        <v>4</v>
      </c>
      <c r="G119" s="107">
        <v>2</v>
      </c>
      <c r="H119" s="107">
        <v>2</v>
      </c>
      <c r="I119" s="107">
        <v>2</v>
      </c>
      <c r="J119" s="107">
        <v>6</v>
      </c>
      <c r="K119" s="107">
        <v>4</v>
      </c>
      <c r="L119" s="107">
        <v>4</v>
      </c>
      <c r="M119" s="107">
        <v>4</v>
      </c>
      <c r="N119" s="109">
        <f t="shared" si="84"/>
        <v>38</v>
      </c>
      <c r="O119" s="109">
        <f t="shared" si="75"/>
        <v>28.735632183908045</v>
      </c>
      <c r="P119" s="110">
        <f t="shared" si="76"/>
        <v>9.4933067392888653</v>
      </c>
      <c r="Q119" s="111"/>
      <c r="R119" s="112"/>
      <c r="S119" s="112"/>
      <c r="T119" s="112"/>
      <c r="U119" s="112"/>
      <c r="V119" s="112"/>
      <c r="W119" s="112"/>
      <c r="X119" s="112"/>
      <c r="Y119" s="96">
        <v>0</v>
      </c>
      <c r="Z119" s="96">
        <v>0</v>
      </c>
      <c r="AA119" s="96">
        <v>0</v>
      </c>
      <c r="AB119" s="113"/>
      <c r="AC119" s="112"/>
      <c r="AD119" s="112"/>
      <c r="AE119" s="112"/>
      <c r="AF119" s="112"/>
      <c r="AG119" s="112"/>
      <c r="AH119" s="112"/>
      <c r="AI119" s="112"/>
      <c r="AJ119" s="112"/>
      <c r="AK119" s="101">
        <f t="shared" si="73"/>
        <v>0</v>
      </c>
      <c r="AL119" s="96">
        <f t="shared" si="80"/>
        <v>0</v>
      </c>
      <c r="AM119" s="98">
        <f t="shared" si="74"/>
        <v>0</v>
      </c>
      <c r="AN119" s="454"/>
      <c r="AO119" s="456"/>
    </row>
    <row r="120" spans="1:41" ht="15.75" thickBot="1">
      <c r="A120" s="451"/>
      <c r="B120" s="131">
        <f t="shared" si="81"/>
        <v>33.036707452725253</v>
      </c>
      <c r="C120" s="103" t="s">
        <v>130</v>
      </c>
      <c r="D120" s="104"/>
      <c r="E120" s="114" t="s">
        <v>216</v>
      </c>
      <c r="F120" s="116">
        <v>4</v>
      </c>
      <c r="G120" s="107">
        <v>4</v>
      </c>
      <c r="H120" s="107">
        <v>2</v>
      </c>
      <c r="I120" s="107">
        <v>4</v>
      </c>
      <c r="J120" s="107">
        <v>6</v>
      </c>
      <c r="K120" s="107">
        <v>4</v>
      </c>
      <c r="L120" s="107">
        <v>4</v>
      </c>
      <c r="M120" s="107">
        <v>4</v>
      </c>
      <c r="N120" s="109">
        <f t="shared" si="84"/>
        <v>44</v>
      </c>
      <c r="O120" s="109">
        <f t="shared" si="75"/>
        <v>35.632183908045981</v>
      </c>
      <c r="P120" s="110">
        <f t="shared" si="76"/>
        <v>11.771700356718195</v>
      </c>
      <c r="Q120" s="111"/>
      <c r="R120" s="112"/>
      <c r="S120" s="112"/>
      <c r="T120" s="112"/>
      <c r="U120" s="112"/>
      <c r="V120" s="112"/>
      <c r="W120" s="112"/>
      <c r="X120" s="112"/>
      <c r="Y120" s="96">
        <f t="shared" si="77"/>
        <v>0</v>
      </c>
      <c r="Z120" s="101">
        <f t="shared" si="78"/>
        <v>0</v>
      </c>
      <c r="AA120" s="98">
        <f t="shared" si="79"/>
        <v>0</v>
      </c>
      <c r="AB120" s="113"/>
      <c r="AC120" s="112"/>
      <c r="AD120" s="112"/>
      <c r="AE120" s="112"/>
      <c r="AF120" s="112"/>
      <c r="AG120" s="112"/>
      <c r="AH120" s="112"/>
      <c r="AI120" s="112"/>
      <c r="AJ120" s="112"/>
      <c r="AK120" s="101">
        <f t="shared" si="73"/>
        <v>0</v>
      </c>
      <c r="AL120" s="96">
        <f t="shared" si="80"/>
        <v>0</v>
      </c>
      <c r="AM120" s="98">
        <f>($AL120*$B120)/100</f>
        <v>0</v>
      </c>
      <c r="AN120" s="454"/>
      <c r="AO120" s="456"/>
    </row>
    <row r="121" spans="1:41" ht="15.75" thickBot="1">
      <c r="A121" s="452"/>
      <c r="B121" s="131">
        <f t="shared" si="81"/>
        <v>33.036707452725253</v>
      </c>
      <c r="C121" s="457"/>
      <c r="D121" s="458"/>
      <c r="E121" s="459"/>
      <c r="F121" s="460" t="s">
        <v>183</v>
      </c>
      <c r="G121" s="461"/>
      <c r="H121" s="461"/>
      <c r="I121" s="461"/>
      <c r="J121" s="461"/>
      <c r="K121" s="461"/>
      <c r="L121" s="461"/>
      <c r="M121" s="462"/>
      <c r="N121" s="118">
        <f>IF(SUM($N109:$N120),(1-EXP(-((SUM($N109:$N120)/COUNTIF($N109:$N120,"&gt;0"))^1)))*($F$6-(MAX($N109:$N120)))*(1-1/(EXP((((COUNTIF($N109:$N120,"&gt;0")^1)-1)*0.1))))+(MAX($N109:$N120)),0)</f>
        <v>49.329104589986265</v>
      </c>
      <c r="O121" s="119">
        <f>IF($N121&lt;&gt;0,(($N121-$O$6)/($F$6-$O$6))*100,0)</f>
        <v>41.757591482742832</v>
      </c>
      <c r="P121" s="120">
        <f>IF(SUM($N109:$N120),(($O121*$B118)/100),0)</f>
        <v>13.795333337457867</v>
      </c>
      <c r="Q121" s="463" t="s">
        <v>184</v>
      </c>
      <c r="R121" s="461"/>
      <c r="S121" s="461"/>
      <c r="T121" s="461"/>
      <c r="U121" s="461"/>
      <c r="V121" s="461"/>
      <c r="W121" s="461"/>
      <c r="X121" s="462"/>
      <c r="Y121" s="121">
        <f>IF(SUM($Y109:$Y120),(1-EXP(-((SUM($Y109:$Y120)/COUNTIF($Y109:$Y120,"&gt;0"))^1)))*($F$6-(MAX($Y109:$Y120)))*(1-1/(EXP((((COUNTIF($Y109:$Y120,"&gt;0")^1)-1)*0.1))))+(MAX($Y109:$Y120)),0)</f>
        <v>82.924074290894836</v>
      </c>
      <c r="Z121" s="122">
        <f>IF($Y121&lt;&gt;0,(($Y121-$O$6)/($F$6-$O$6))*100,0)</f>
        <v>80.372499184936601</v>
      </c>
      <c r="AA121" s="120">
        <f>IF(SUM($Y109:$Y120),(($Z121*$B121)/100),0)</f>
        <v>26.552427428171491</v>
      </c>
      <c r="AB121" s="123">
        <f>+P121-AA121</f>
        <v>-12.757094090713624</v>
      </c>
      <c r="AC121" s="124" t="s">
        <v>158</v>
      </c>
      <c r="AD121" s="463" t="s">
        <v>185</v>
      </c>
      <c r="AE121" s="461"/>
      <c r="AF121" s="461"/>
      <c r="AG121" s="461"/>
      <c r="AH121" s="461"/>
      <c r="AI121" s="461"/>
      <c r="AJ121" s="464"/>
      <c r="AK121" s="122">
        <f>IF(SUM($AK109:$AK120),(1-EXP(-((SUM($AK109:$AK120)/COUNTIF($AK109:$AK120,"&gt;0"))^1)))*($F$6-(MAX($AK109:$AK120)))*(1-1/(EXP((((COUNTIF($AK109:$AK120,"&gt;0")^1)-1)*0.1))))+(MAX($AK109:$AK120)),0)</f>
        <v>77.232099054526373</v>
      </c>
      <c r="AL121" s="122">
        <f>IF($AK121&lt;&gt;0,(($AK121-$O$6)/($F$6-$O$6))*100,0)</f>
        <v>73.829998913248701</v>
      </c>
      <c r="AM121" s="120">
        <f>IF(SUM($AK109:$AK120),(($AL121*$B121)/100),0)</f>
        <v>24.39100075332021</v>
      </c>
      <c r="AN121" s="125" t="s">
        <v>186</v>
      </c>
      <c r="AO121" s="126">
        <f>$P121-$AM121</f>
        <v>-10.595667415862343</v>
      </c>
    </row>
    <row r="122" spans="1:41">
      <c r="T122">
        <f>COUNTIF(Y109:Y120,"&lt;25")</f>
        <v>2</v>
      </c>
      <c r="U122">
        <f>COUNTIFS((Y109:Y120),"&gt;=25",(Y109:Y120),"&lt;50")</f>
        <v>8</v>
      </c>
      <c r="V122">
        <f>COUNTIFS((Y109:Y120),"&gt;=50",(Y109:Y120),"&lt;70")</f>
        <v>2</v>
      </c>
      <c r="W122">
        <f>COUNTIFS((Y109:Y120),"&gt;=70",(Y109:Y120),"&lt;100")</f>
        <v>0</v>
      </c>
      <c r="X122">
        <f>SUM(T122:W122)</f>
        <v>12</v>
      </c>
      <c r="AF122">
        <f>COUNTIF(AK109:AK120,"&lt;25")</f>
        <v>2</v>
      </c>
      <c r="AG122">
        <f>COUNTIFS((AK109:AK120),"&gt;=25",(AK109:AK120),"&lt;50")</f>
        <v>10</v>
      </c>
      <c r="AH122">
        <f>COUNTIFS((AK109:AK120),"&gt;=50",(AK109:AK120),"&lt;70")</f>
        <v>0</v>
      </c>
      <c r="AI122">
        <f>COUNTIFS((AK109:AK120),"&gt;=70",(AK109:AK120),"&lt;100")</f>
        <v>0</v>
      </c>
      <c r="AJ122">
        <f>SUM(AF122:AI122)</f>
        <v>12</v>
      </c>
    </row>
    <row r="123" spans="1:41" ht="15.75" thickBot="1"/>
    <row r="124" spans="1:41">
      <c r="A124" s="470" t="s">
        <v>146</v>
      </c>
      <c r="B124" s="472" t="s">
        <v>147</v>
      </c>
      <c r="C124" s="474" t="s">
        <v>148</v>
      </c>
      <c r="D124" s="476" t="s">
        <v>149</v>
      </c>
      <c r="E124" s="478" t="s">
        <v>150</v>
      </c>
      <c r="F124" s="465" t="s">
        <v>151</v>
      </c>
      <c r="G124" s="466"/>
      <c r="H124" s="466"/>
      <c r="I124" s="466"/>
      <c r="J124" s="466"/>
      <c r="K124" s="466"/>
      <c r="L124" s="466"/>
      <c r="M124" s="466"/>
      <c r="N124" s="466" t="s">
        <v>152</v>
      </c>
      <c r="O124" s="466"/>
      <c r="P124" s="467"/>
      <c r="Q124" s="443" t="s">
        <v>153</v>
      </c>
      <c r="R124" s="444"/>
      <c r="S124" s="444"/>
      <c r="T124" s="444"/>
      <c r="U124" s="444"/>
      <c r="V124" s="444"/>
      <c r="W124" s="444"/>
      <c r="X124" s="444"/>
      <c r="Y124" s="444" t="s">
        <v>152</v>
      </c>
      <c r="Z124" s="444"/>
      <c r="AA124" s="445"/>
      <c r="AB124" s="468" t="s">
        <v>154</v>
      </c>
      <c r="AC124" s="441" t="s">
        <v>155</v>
      </c>
      <c r="AD124" s="442"/>
      <c r="AE124" s="442"/>
      <c r="AF124" s="442"/>
      <c r="AG124" s="442"/>
      <c r="AH124" s="442"/>
      <c r="AI124" s="442"/>
      <c r="AJ124" s="443"/>
      <c r="AK124" s="444" t="s">
        <v>152</v>
      </c>
      <c r="AL124" s="444"/>
      <c r="AM124" s="445"/>
      <c r="AN124" s="446" t="s">
        <v>156</v>
      </c>
      <c r="AO124" s="448" t="s">
        <v>157</v>
      </c>
    </row>
    <row r="125" spans="1:41" ht="34.5" thickBot="1">
      <c r="A125" s="471"/>
      <c r="B125" s="473"/>
      <c r="C125" s="475"/>
      <c r="D125" s="477"/>
      <c r="E125" s="475"/>
      <c r="F125" s="78" t="s">
        <v>158</v>
      </c>
      <c r="G125" s="79" t="s">
        <v>159</v>
      </c>
      <c r="H125" s="79" t="s">
        <v>160</v>
      </c>
      <c r="I125" s="79" t="s">
        <v>161</v>
      </c>
      <c r="J125" s="79" t="s">
        <v>162</v>
      </c>
      <c r="K125" s="79" t="s">
        <v>163</v>
      </c>
      <c r="L125" s="79" t="s">
        <v>164</v>
      </c>
      <c r="M125" s="79" t="s">
        <v>165</v>
      </c>
      <c r="N125" s="80" t="s">
        <v>166</v>
      </c>
      <c r="O125" s="80" t="s">
        <v>167</v>
      </c>
      <c r="P125" s="81" t="s">
        <v>168</v>
      </c>
      <c r="Q125" s="82" t="s">
        <v>158</v>
      </c>
      <c r="R125" s="83" t="s">
        <v>159</v>
      </c>
      <c r="S125" s="83" t="s">
        <v>160</v>
      </c>
      <c r="T125" s="83" t="s">
        <v>161</v>
      </c>
      <c r="U125" s="83" t="s">
        <v>162</v>
      </c>
      <c r="V125" s="83" t="s">
        <v>163</v>
      </c>
      <c r="W125" s="83" t="s">
        <v>164</v>
      </c>
      <c r="X125" s="83" t="s">
        <v>165</v>
      </c>
      <c r="Y125" s="84" t="s">
        <v>169</v>
      </c>
      <c r="Z125" s="84" t="s">
        <v>170</v>
      </c>
      <c r="AA125" s="85" t="s">
        <v>171</v>
      </c>
      <c r="AB125" s="469"/>
      <c r="AC125" s="83" t="s">
        <v>172</v>
      </c>
      <c r="AD125" s="83" t="s">
        <v>173</v>
      </c>
      <c r="AE125" s="83" t="s">
        <v>174</v>
      </c>
      <c r="AF125" s="83" t="s">
        <v>175</v>
      </c>
      <c r="AG125" s="83" t="s">
        <v>176</v>
      </c>
      <c r="AH125" s="83" t="s">
        <v>177</v>
      </c>
      <c r="AI125" s="83" t="s">
        <v>178</v>
      </c>
      <c r="AJ125" s="83" t="s">
        <v>179</v>
      </c>
      <c r="AK125" s="84" t="s">
        <v>180</v>
      </c>
      <c r="AL125" s="84" t="s">
        <v>181</v>
      </c>
      <c r="AM125" s="84" t="s">
        <v>182</v>
      </c>
      <c r="AN125" s="447"/>
      <c r="AO125" s="449"/>
    </row>
    <row r="126" spans="1:41">
      <c r="A126" s="450" t="s">
        <v>50</v>
      </c>
      <c r="B126" s="130">
        <f>'3- Ponderacion factores'!N41</f>
        <v>44.048943270300335</v>
      </c>
      <c r="C126" s="87" t="s">
        <v>108</v>
      </c>
      <c r="D126" s="88"/>
      <c r="E126" s="89" t="s">
        <v>0</v>
      </c>
      <c r="F126" s="90"/>
      <c r="G126" s="91"/>
      <c r="H126" s="91"/>
      <c r="I126" s="91"/>
      <c r="J126" s="91"/>
      <c r="K126" s="91"/>
      <c r="L126" s="91"/>
      <c r="M126" s="91"/>
      <c r="N126" s="92">
        <f>(3*$F126)+(2*$G126)+$H126+$I126+$J126+$K126+$L126+M126</f>
        <v>0</v>
      </c>
      <c r="O126" s="93">
        <f>IF($N126&lt;&gt;0,(($N126-$O$6)/($F$6-$O$6))*100,0)</f>
        <v>0</v>
      </c>
      <c r="P126" s="94">
        <f>($O126*$B126)/100</f>
        <v>0</v>
      </c>
      <c r="Q126" s="95">
        <v>4</v>
      </c>
      <c r="R126" s="95">
        <v>4</v>
      </c>
      <c r="S126" s="95">
        <v>4</v>
      </c>
      <c r="T126" s="95">
        <v>4</v>
      </c>
      <c r="U126" s="95">
        <v>12</v>
      </c>
      <c r="V126" s="95">
        <v>4</v>
      </c>
      <c r="W126" s="95">
        <v>4</v>
      </c>
      <c r="X126" s="95">
        <v>4</v>
      </c>
      <c r="Y126" s="132">
        <f>(3*$Q126)+(2*$R126)+$S126+$T126+$U126+$V126+$W126+$X126</f>
        <v>52</v>
      </c>
      <c r="Z126" s="97">
        <f>IF($Y126&lt;&gt;0,(($Y126-$O$6)/($F$6-$O$6))*100,0)</f>
        <v>44.827586206896555</v>
      </c>
      <c r="AA126" s="98">
        <f>($Z126*$B126)/100</f>
        <v>19.746078017720841</v>
      </c>
      <c r="AB126" s="99"/>
      <c r="AC126" s="100">
        <v>2</v>
      </c>
      <c r="AD126" s="100">
        <v>2</v>
      </c>
      <c r="AE126" s="100">
        <v>2</v>
      </c>
      <c r="AF126" s="100">
        <v>2</v>
      </c>
      <c r="AG126" s="100">
        <v>2</v>
      </c>
      <c r="AH126" s="100">
        <v>1</v>
      </c>
      <c r="AI126" s="100">
        <v>4</v>
      </c>
      <c r="AJ126" s="100">
        <v>1</v>
      </c>
      <c r="AK126" s="101">
        <f>(3*$AC126)+(2*$AD126)+$AE126+$AF126+$AG126+$AH126+$AI126+$AJ126</f>
        <v>22</v>
      </c>
      <c r="AL126" s="96">
        <f>IF($AK126&lt;&gt;0,(($AK126-$O$6)/($F$6-$O$6))*100,0)</f>
        <v>10.344827586206897</v>
      </c>
      <c r="AM126" s="98">
        <f t="shared" ref="AM126:AM142" si="85">($AL126*$B126)/100</f>
        <v>4.5567872348586551</v>
      </c>
      <c r="AN126" s="453">
        <f>$AO143-$AB143</f>
        <v>3.2711092478596555</v>
      </c>
      <c r="AO126" s="455"/>
    </row>
    <row r="127" spans="1:41">
      <c r="A127" s="451"/>
      <c r="B127" s="131">
        <f>$B$126</f>
        <v>44.048943270300335</v>
      </c>
      <c r="C127" s="103" t="s">
        <v>109</v>
      </c>
      <c r="D127" s="104"/>
      <c r="E127" s="105" t="s">
        <v>0</v>
      </c>
      <c r="F127" s="106"/>
      <c r="G127" s="107"/>
      <c r="H127" s="107"/>
      <c r="I127" s="107"/>
      <c r="J127" s="107"/>
      <c r="K127" s="107"/>
      <c r="L127" s="107"/>
      <c r="M127" s="107"/>
      <c r="N127" s="108">
        <f>(3*$F127)+(2*$G127)+$H127+$I127+$J127+$K127+$L127+M127</f>
        <v>0</v>
      </c>
      <c r="O127" s="109">
        <f t="shared" ref="O127:O142" si="86">IF($N127&lt;&gt;0,(($N127-$O$6)/($F$6-$O$6))*100,0)</f>
        <v>0</v>
      </c>
      <c r="P127" s="110">
        <f t="shared" ref="P127:P142" si="87">($O127*$B127)/100</f>
        <v>0</v>
      </c>
      <c r="Q127" s="111">
        <v>4</v>
      </c>
      <c r="R127" s="112">
        <v>2</v>
      </c>
      <c r="S127" s="112">
        <v>2</v>
      </c>
      <c r="T127" s="112">
        <v>4</v>
      </c>
      <c r="U127" s="112">
        <v>6</v>
      </c>
      <c r="V127" s="112">
        <v>1</v>
      </c>
      <c r="W127" s="112">
        <v>4</v>
      </c>
      <c r="X127" s="112">
        <v>1</v>
      </c>
      <c r="Y127" s="96">
        <f t="shared" ref="Y127:Y142" si="88">(3*$Q127)+(2*$R127)+$S127+$T127+$U127+$V127+$W127+$X127</f>
        <v>34</v>
      </c>
      <c r="Z127" s="101">
        <f t="shared" ref="Z127:Z142" si="89">IF($Y127&lt;&gt;0,(($Y127-$O$6)/($F$6-$O$6))*100,0)</f>
        <v>24.137931034482758</v>
      </c>
      <c r="AA127" s="98">
        <f t="shared" ref="AA127:AA142" si="90">($Z127*$B127)/100</f>
        <v>10.632503548003529</v>
      </c>
      <c r="AB127" s="113"/>
      <c r="AC127" s="111">
        <v>4</v>
      </c>
      <c r="AD127" s="112">
        <v>2</v>
      </c>
      <c r="AE127" s="112">
        <v>2</v>
      </c>
      <c r="AF127" s="112">
        <v>4</v>
      </c>
      <c r="AG127" s="112">
        <v>6</v>
      </c>
      <c r="AH127" s="112">
        <v>1</v>
      </c>
      <c r="AI127" s="112">
        <v>4</v>
      </c>
      <c r="AJ127" s="112">
        <v>1</v>
      </c>
      <c r="AK127" s="101">
        <f t="shared" ref="AK127:AK142" si="91">(3*$AC127)+(2*$AD127)+$AE127+$AF127+$AG127+$AH127+$AI127+$AJ127</f>
        <v>34</v>
      </c>
      <c r="AL127" s="96">
        <f t="shared" ref="AL127:AL142" si="92">IF($AK127&lt;&gt;0,(($AK127-$O$6)/($F$6-$O$6))*100,0)</f>
        <v>24.137931034482758</v>
      </c>
      <c r="AM127" s="98">
        <f t="shared" si="85"/>
        <v>10.632503548003529</v>
      </c>
      <c r="AN127" s="454"/>
      <c r="AO127" s="456"/>
    </row>
    <row r="128" spans="1:41">
      <c r="A128" s="451"/>
      <c r="B128" s="131">
        <f t="shared" ref="B128:B143" si="93">$B$126</f>
        <v>44.048943270300335</v>
      </c>
      <c r="C128" s="103" t="s">
        <v>192</v>
      </c>
      <c r="D128" s="104"/>
      <c r="E128" s="105" t="s">
        <v>0</v>
      </c>
      <c r="F128" s="106"/>
      <c r="G128" s="107"/>
      <c r="H128" s="107"/>
      <c r="I128" s="107"/>
      <c r="J128" s="107"/>
      <c r="K128" s="107"/>
      <c r="L128" s="107"/>
      <c r="M128" s="107"/>
      <c r="N128" s="108">
        <f t="shared" ref="N128:N130" si="94">(3*$F128)+(2*$G128)+$H128+$I128+$J128+$K128+$L128+M128</f>
        <v>0</v>
      </c>
      <c r="O128" s="109">
        <f t="shared" si="86"/>
        <v>0</v>
      </c>
      <c r="P128" s="110">
        <f t="shared" si="87"/>
        <v>0</v>
      </c>
      <c r="Q128" s="111">
        <v>4</v>
      </c>
      <c r="R128" s="112">
        <v>4</v>
      </c>
      <c r="S128" s="112">
        <v>2</v>
      </c>
      <c r="T128" s="112">
        <v>2</v>
      </c>
      <c r="U128" s="112">
        <v>6</v>
      </c>
      <c r="V128" s="112">
        <v>1</v>
      </c>
      <c r="W128" s="112">
        <v>2</v>
      </c>
      <c r="X128" s="112">
        <v>1</v>
      </c>
      <c r="Y128" s="96">
        <f t="shared" si="88"/>
        <v>34</v>
      </c>
      <c r="Z128" s="101">
        <f t="shared" si="89"/>
        <v>24.137931034482758</v>
      </c>
      <c r="AA128" s="98">
        <f t="shared" si="90"/>
        <v>10.632503548003529</v>
      </c>
      <c r="AB128" s="113"/>
      <c r="AC128" s="111">
        <v>4</v>
      </c>
      <c r="AD128" s="112">
        <v>4</v>
      </c>
      <c r="AE128" s="112">
        <v>2</v>
      </c>
      <c r="AF128" s="112">
        <v>2</v>
      </c>
      <c r="AG128" s="112">
        <v>6</v>
      </c>
      <c r="AH128" s="112">
        <v>1</v>
      </c>
      <c r="AI128" s="112">
        <v>2</v>
      </c>
      <c r="AJ128" s="112">
        <v>1</v>
      </c>
      <c r="AK128" s="101">
        <f t="shared" si="91"/>
        <v>34</v>
      </c>
      <c r="AL128" s="96">
        <f t="shared" si="92"/>
        <v>24.137931034482758</v>
      </c>
      <c r="AM128" s="98">
        <f t="shared" si="85"/>
        <v>10.632503548003529</v>
      </c>
      <c r="AN128" s="454"/>
      <c r="AO128" s="456"/>
    </row>
    <row r="129" spans="1:41">
      <c r="A129" s="451"/>
      <c r="B129" s="131">
        <f t="shared" si="93"/>
        <v>44.048943270300335</v>
      </c>
      <c r="C129" s="128" t="s">
        <v>187</v>
      </c>
      <c r="D129" s="104"/>
      <c r="E129" s="114" t="s">
        <v>0</v>
      </c>
      <c r="F129" s="115"/>
      <c r="G129" s="91"/>
      <c r="H129" s="91"/>
      <c r="I129" s="91"/>
      <c r="J129" s="91"/>
      <c r="K129" s="91"/>
      <c r="L129" s="91"/>
      <c r="M129" s="91"/>
      <c r="N129" s="109">
        <f t="shared" si="94"/>
        <v>0</v>
      </c>
      <c r="O129" s="109">
        <f t="shared" si="86"/>
        <v>0</v>
      </c>
      <c r="P129" s="110">
        <f t="shared" si="87"/>
        <v>0</v>
      </c>
      <c r="Q129" s="111">
        <v>2</v>
      </c>
      <c r="R129" s="112">
        <v>2</v>
      </c>
      <c r="S129" s="112">
        <v>2</v>
      </c>
      <c r="T129" s="112">
        <v>2</v>
      </c>
      <c r="U129" s="112">
        <v>2</v>
      </c>
      <c r="V129" s="112">
        <v>1</v>
      </c>
      <c r="W129" s="112">
        <v>4</v>
      </c>
      <c r="X129" s="112">
        <v>1</v>
      </c>
      <c r="Y129" s="96">
        <f t="shared" si="88"/>
        <v>22</v>
      </c>
      <c r="Z129" s="101">
        <f t="shared" si="89"/>
        <v>10.344827586206897</v>
      </c>
      <c r="AA129" s="98">
        <f t="shared" si="90"/>
        <v>4.5567872348586551</v>
      </c>
      <c r="AB129" s="113"/>
      <c r="AC129" s="111">
        <v>2</v>
      </c>
      <c r="AD129" s="112">
        <v>2</v>
      </c>
      <c r="AE129" s="112">
        <v>2</v>
      </c>
      <c r="AF129" s="112">
        <v>2</v>
      </c>
      <c r="AG129" s="112">
        <v>2</v>
      </c>
      <c r="AH129" s="112">
        <v>1</v>
      </c>
      <c r="AI129" s="112">
        <v>4</v>
      </c>
      <c r="AJ129" s="112">
        <v>1</v>
      </c>
      <c r="AK129" s="101">
        <f t="shared" si="91"/>
        <v>22</v>
      </c>
      <c r="AL129" s="96">
        <f t="shared" si="92"/>
        <v>10.344827586206897</v>
      </c>
      <c r="AM129" s="98">
        <f t="shared" si="85"/>
        <v>4.5567872348586551</v>
      </c>
      <c r="AN129" s="454"/>
      <c r="AO129" s="456"/>
    </row>
    <row r="130" spans="1:41">
      <c r="A130" s="451"/>
      <c r="B130" s="131">
        <f t="shared" si="93"/>
        <v>44.048943270300335</v>
      </c>
      <c r="C130" s="128" t="s">
        <v>113</v>
      </c>
      <c r="D130" s="104"/>
      <c r="E130" s="114" t="s">
        <v>0</v>
      </c>
      <c r="F130" s="116"/>
      <c r="G130" s="107"/>
      <c r="H130" s="107"/>
      <c r="I130" s="107"/>
      <c r="J130" s="107"/>
      <c r="K130" s="107"/>
      <c r="L130" s="107"/>
      <c r="M130" s="107"/>
      <c r="N130" s="109">
        <f t="shared" si="94"/>
        <v>0</v>
      </c>
      <c r="O130" s="109">
        <f t="shared" si="86"/>
        <v>0</v>
      </c>
      <c r="P130" s="110">
        <f t="shared" si="87"/>
        <v>0</v>
      </c>
      <c r="Q130" s="111">
        <v>2</v>
      </c>
      <c r="R130" s="112">
        <v>2</v>
      </c>
      <c r="S130" s="112">
        <v>2</v>
      </c>
      <c r="T130" s="112">
        <v>2</v>
      </c>
      <c r="U130" s="112">
        <v>2</v>
      </c>
      <c r="V130" s="112">
        <v>1</v>
      </c>
      <c r="W130" s="112">
        <v>4</v>
      </c>
      <c r="X130" s="112">
        <v>1</v>
      </c>
      <c r="Y130" s="96">
        <f t="shared" si="88"/>
        <v>22</v>
      </c>
      <c r="Z130" s="101">
        <f t="shared" si="89"/>
        <v>10.344827586206897</v>
      </c>
      <c r="AA130" s="98">
        <f t="shared" si="90"/>
        <v>4.5567872348586551</v>
      </c>
      <c r="AB130" s="113"/>
      <c r="AC130" s="111">
        <v>2</v>
      </c>
      <c r="AD130" s="112">
        <v>2</v>
      </c>
      <c r="AE130" s="112">
        <v>2</v>
      </c>
      <c r="AF130" s="112">
        <v>2</v>
      </c>
      <c r="AG130" s="112">
        <v>2</v>
      </c>
      <c r="AH130" s="112">
        <v>1</v>
      </c>
      <c r="AI130" s="112">
        <v>4</v>
      </c>
      <c r="AJ130" s="112">
        <v>1</v>
      </c>
      <c r="AK130" s="101">
        <f t="shared" si="91"/>
        <v>22</v>
      </c>
      <c r="AL130" s="96">
        <f t="shared" si="92"/>
        <v>10.344827586206897</v>
      </c>
      <c r="AM130" s="98">
        <f t="shared" si="85"/>
        <v>4.5567872348586551</v>
      </c>
      <c r="AN130" s="454"/>
      <c r="AO130" s="456"/>
    </row>
    <row r="131" spans="1:41">
      <c r="A131" s="451"/>
      <c r="B131" s="131">
        <f t="shared" si="93"/>
        <v>44.048943270300335</v>
      </c>
      <c r="C131" s="128" t="s">
        <v>114</v>
      </c>
      <c r="D131" s="104"/>
      <c r="E131" s="114" t="s">
        <v>0</v>
      </c>
      <c r="F131" s="116"/>
      <c r="G131" s="107"/>
      <c r="H131" s="107"/>
      <c r="I131" s="107"/>
      <c r="J131" s="107"/>
      <c r="K131" s="107"/>
      <c r="L131" s="107"/>
      <c r="M131" s="107"/>
      <c r="N131" s="109">
        <f>(3*$F131)+(2*$G131)+$H131+$I131+$J131+$K131+$L131+M131</f>
        <v>0</v>
      </c>
      <c r="O131" s="109">
        <f t="shared" si="86"/>
        <v>0</v>
      </c>
      <c r="P131" s="110">
        <f t="shared" si="87"/>
        <v>0</v>
      </c>
      <c r="Q131" s="111">
        <v>2</v>
      </c>
      <c r="R131" s="112">
        <v>2</v>
      </c>
      <c r="S131" s="112">
        <v>2</v>
      </c>
      <c r="T131" s="112">
        <v>2</v>
      </c>
      <c r="U131" s="112">
        <v>2</v>
      </c>
      <c r="V131" s="112">
        <v>1</v>
      </c>
      <c r="W131" s="112">
        <v>2</v>
      </c>
      <c r="X131" s="112">
        <v>1</v>
      </c>
      <c r="Y131" s="96">
        <f t="shared" si="88"/>
        <v>20</v>
      </c>
      <c r="Z131" s="101">
        <f t="shared" si="89"/>
        <v>8.0459770114942533</v>
      </c>
      <c r="AA131" s="98">
        <f t="shared" si="90"/>
        <v>3.5441678493345097</v>
      </c>
      <c r="AB131" s="113"/>
      <c r="AC131" s="111">
        <v>2</v>
      </c>
      <c r="AD131" s="112">
        <v>2</v>
      </c>
      <c r="AE131" s="112">
        <v>2</v>
      </c>
      <c r="AF131" s="112">
        <v>2</v>
      </c>
      <c r="AG131" s="112">
        <v>2</v>
      </c>
      <c r="AH131" s="112">
        <v>1</v>
      </c>
      <c r="AI131" s="112">
        <v>2</v>
      </c>
      <c r="AJ131" s="112">
        <v>1</v>
      </c>
      <c r="AK131" s="101">
        <f t="shared" si="91"/>
        <v>20</v>
      </c>
      <c r="AL131" s="96">
        <f t="shared" si="92"/>
        <v>8.0459770114942533</v>
      </c>
      <c r="AM131" s="98">
        <f t="shared" si="85"/>
        <v>3.5441678493345097</v>
      </c>
      <c r="AN131" s="454"/>
      <c r="AO131" s="456"/>
    </row>
    <row r="132" spans="1:41">
      <c r="A132" s="451"/>
      <c r="B132" s="131">
        <f t="shared" si="93"/>
        <v>44.048943270300335</v>
      </c>
      <c r="C132" s="103" t="s">
        <v>115</v>
      </c>
      <c r="D132" s="104"/>
      <c r="E132" s="114" t="s">
        <v>0</v>
      </c>
      <c r="F132" s="116"/>
      <c r="G132" s="107"/>
      <c r="H132" s="107"/>
      <c r="I132" s="107"/>
      <c r="J132" s="107"/>
      <c r="K132" s="107"/>
      <c r="L132" s="107"/>
      <c r="M132" s="107"/>
      <c r="N132" s="109">
        <f t="shared" ref="N132:N137" si="95">(3*$F132)+(2*$G132)+$H132+$I132+$J132+$K132+$L132+M132</f>
        <v>0</v>
      </c>
      <c r="O132" s="109">
        <f t="shared" si="86"/>
        <v>0</v>
      </c>
      <c r="P132" s="110">
        <f t="shared" si="87"/>
        <v>0</v>
      </c>
      <c r="Q132" s="111">
        <v>4</v>
      </c>
      <c r="R132" s="112">
        <v>1</v>
      </c>
      <c r="S132" s="112">
        <v>2</v>
      </c>
      <c r="T132" s="112">
        <v>1</v>
      </c>
      <c r="U132" s="112">
        <v>6</v>
      </c>
      <c r="V132" s="112">
        <v>4</v>
      </c>
      <c r="W132" s="112">
        <v>4</v>
      </c>
      <c r="X132" s="112">
        <v>1</v>
      </c>
      <c r="Y132" s="96">
        <f t="shared" si="88"/>
        <v>32</v>
      </c>
      <c r="Z132" s="101">
        <f t="shared" si="89"/>
        <v>21.839080459770116</v>
      </c>
      <c r="AA132" s="98">
        <f t="shared" si="90"/>
        <v>9.6198841624793836</v>
      </c>
      <c r="AB132" s="113"/>
      <c r="AC132" s="111">
        <v>4</v>
      </c>
      <c r="AD132" s="112">
        <v>1</v>
      </c>
      <c r="AE132" s="112">
        <v>2</v>
      </c>
      <c r="AF132" s="112">
        <v>1</v>
      </c>
      <c r="AG132" s="112">
        <v>6</v>
      </c>
      <c r="AH132" s="112">
        <v>4</v>
      </c>
      <c r="AI132" s="112">
        <v>4</v>
      </c>
      <c r="AJ132" s="112">
        <v>1</v>
      </c>
      <c r="AK132" s="101">
        <f t="shared" si="91"/>
        <v>32</v>
      </c>
      <c r="AL132" s="96">
        <f t="shared" si="92"/>
        <v>21.839080459770116</v>
      </c>
      <c r="AM132" s="98">
        <f t="shared" si="85"/>
        <v>9.6198841624793836</v>
      </c>
      <c r="AN132" s="454"/>
      <c r="AO132" s="456"/>
    </row>
    <row r="133" spans="1:41">
      <c r="A133" s="451"/>
      <c r="B133" s="131">
        <f t="shared" si="93"/>
        <v>44.048943270300335</v>
      </c>
      <c r="C133" s="103" t="s">
        <v>116</v>
      </c>
      <c r="D133" s="104"/>
      <c r="E133" s="114" t="s">
        <v>0</v>
      </c>
      <c r="F133" s="116"/>
      <c r="G133" s="107"/>
      <c r="H133" s="107"/>
      <c r="I133" s="107"/>
      <c r="J133" s="107"/>
      <c r="K133" s="107"/>
      <c r="L133" s="107"/>
      <c r="M133" s="107"/>
      <c r="N133" s="109">
        <f t="shared" si="95"/>
        <v>0</v>
      </c>
      <c r="O133" s="109">
        <f t="shared" si="86"/>
        <v>0</v>
      </c>
      <c r="P133" s="110">
        <f t="shared" si="87"/>
        <v>0</v>
      </c>
      <c r="Q133" s="111">
        <v>8</v>
      </c>
      <c r="R133" s="112">
        <v>8</v>
      </c>
      <c r="S133" s="112">
        <v>4</v>
      </c>
      <c r="T133" s="112">
        <v>4</v>
      </c>
      <c r="U133" s="112">
        <v>12</v>
      </c>
      <c r="V133" s="112">
        <v>4</v>
      </c>
      <c r="W133" s="112">
        <v>8</v>
      </c>
      <c r="X133" s="112">
        <v>4</v>
      </c>
      <c r="Y133" s="132">
        <f t="shared" si="88"/>
        <v>76</v>
      </c>
      <c r="Z133" s="101">
        <f t="shared" si="89"/>
        <v>72.41379310344827</v>
      </c>
      <c r="AA133" s="98">
        <f t="shared" si="90"/>
        <v>31.897510644010584</v>
      </c>
      <c r="AB133" s="113"/>
      <c r="AC133" s="112">
        <v>2</v>
      </c>
      <c r="AD133" s="112">
        <v>2</v>
      </c>
      <c r="AE133" s="112">
        <v>4</v>
      </c>
      <c r="AF133" s="112">
        <v>4</v>
      </c>
      <c r="AG133" s="112">
        <v>6</v>
      </c>
      <c r="AH133" s="112">
        <v>4</v>
      </c>
      <c r="AI133" s="112">
        <v>4</v>
      </c>
      <c r="AJ133" s="112">
        <v>1</v>
      </c>
      <c r="AK133" s="101">
        <f t="shared" si="91"/>
        <v>33</v>
      </c>
      <c r="AL133" s="96">
        <f t="shared" si="92"/>
        <v>22.988505747126435</v>
      </c>
      <c r="AM133" s="98">
        <f t="shared" si="85"/>
        <v>10.126193855241455</v>
      </c>
      <c r="AN133" s="454"/>
      <c r="AO133" s="456"/>
    </row>
    <row r="134" spans="1:41">
      <c r="A134" s="451"/>
      <c r="B134" s="131">
        <f t="shared" si="93"/>
        <v>44.048943270300335</v>
      </c>
      <c r="C134" s="103" t="s">
        <v>195</v>
      </c>
      <c r="D134" s="104"/>
      <c r="E134" s="114" t="s">
        <v>0</v>
      </c>
      <c r="F134" s="116"/>
      <c r="G134" s="107"/>
      <c r="H134" s="107"/>
      <c r="I134" s="107"/>
      <c r="J134" s="107"/>
      <c r="K134" s="107"/>
      <c r="L134" s="107"/>
      <c r="M134" s="107"/>
      <c r="N134" s="109">
        <f t="shared" si="95"/>
        <v>0</v>
      </c>
      <c r="O134" s="109">
        <f t="shared" si="86"/>
        <v>0</v>
      </c>
      <c r="P134" s="110">
        <f t="shared" si="87"/>
        <v>0</v>
      </c>
      <c r="Q134" s="111">
        <v>4</v>
      </c>
      <c r="R134" s="112">
        <v>4</v>
      </c>
      <c r="S134" s="112">
        <v>4</v>
      </c>
      <c r="T134" s="112">
        <v>2</v>
      </c>
      <c r="U134" s="112">
        <v>4</v>
      </c>
      <c r="V134" s="112">
        <v>4</v>
      </c>
      <c r="W134" s="112">
        <v>4</v>
      </c>
      <c r="X134" s="112">
        <v>4</v>
      </c>
      <c r="Y134" s="96">
        <f t="shared" si="88"/>
        <v>42</v>
      </c>
      <c r="Z134" s="101">
        <f t="shared" si="89"/>
        <v>33.333333333333329</v>
      </c>
      <c r="AA134" s="98">
        <f t="shared" si="90"/>
        <v>14.682981090100109</v>
      </c>
      <c r="AB134" s="113"/>
      <c r="AC134" s="111">
        <v>4</v>
      </c>
      <c r="AD134" s="112">
        <v>4</v>
      </c>
      <c r="AE134" s="112">
        <v>4</v>
      </c>
      <c r="AF134" s="112">
        <v>2</v>
      </c>
      <c r="AG134" s="112">
        <v>4</v>
      </c>
      <c r="AH134" s="112">
        <v>4</v>
      </c>
      <c r="AI134" s="112">
        <v>4</v>
      </c>
      <c r="AJ134" s="112">
        <v>4</v>
      </c>
      <c r="AK134" s="101">
        <f t="shared" si="91"/>
        <v>42</v>
      </c>
      <c r="AL134" s="96">
        <f t="shared" si="92"/>
        <v>33.333333333333329</v>
      </c>
      <c r="AM134" s="98">
        <f t="shared" si="85"/>
        <v>14.682981090100109</v>
      </c>
      <c r="AN134" s="454"/>
      <c r="AO134" s="456"/>
    </row>
    <row r="135" spans="1:41">
      <c r="A135" s="451"/>
      <c r="B135" s="131">
        <f t="shared" si="93"/>
        <v>44.048943270300335</v>
      </c>
      <c r="C135" s="103" t="s">
        <v>196</v>
      </c>
      <c r="D135" s="104"/>
      <c r="E135" s="114" t="s">
        <v>0</v>
      </c>
      <c r="F135" s="116"/>
      <c r="G135" s="107"/>
      <c r="H135" s="107"/>
      <c r="I135" s="107"/>
      <c r="J135" s="107"/>
      <c r="K135" s="107"/>
      <c r="L135" s="107"/>
      <c r="M135" s="107"/>
      <c r="N135" s="109">
        <f t="shared" si="95"/>
        <v>0</v>
      </c>
      <c r="O135" s="109">
        <f t="shared" si="86"/>
        <v>0</v>
      </c>
      <c r="P135" s="110">
        <f t="shared" si="87"/>
        <v>0</v>
      </c>
      <c r="Q135" s="111">
        <v>2</v>
      </c>
      <c r="R135" s="112">
        <v>1</v>
      </c>
      <c r="S135" s="112">
        <v>1</v>
      </c>
      <c r="T135" s="112">
        <v>4</v>
      </c>
      <c r="U135" s="112">
        <v>6</v>
      </c>
      <c r="V135" s="112">
        <v>4</v>
      </c>
      <c r="W135" s="112">
        <v>2</v>
      </c>
      <c r="X135" s="112">
        <v>1</v>
      </c>
      <c r="Y135" s="96">
        <f t="shared" si="88"/>
        <v>26</v>
      </c>
      <c r="Z135" s="101">
        <f t="shared" si="89"/>
        <v>14.942528735632186</v>
      </c>
      <c r="AA135" s="98">
        <f t="shared" si="90"/>
        <v>6.5820260059069469</v>
      </c>
      <c r="AB135" s="113"/>
      <c r="AC135" s="111">
        <v>2</v>
      </c>
      <c r="AD135" s="112">
        <v>1</v>
      </c>
      <c r="AE135" s="112">
        <v>1</v>
      </c>
      <c r="AF135" s="112">
        <v>4</v>
      </c>
      <c r="AG135" s="112">
        <v>6</v>
      </c>
      <c r="AH135" s="112">
        <v>4</v>
      </c>
      <c r="AI135" s="112">
        <v>2</v>
      </c>
      <c r="AJ135" s="112">
        <v>1</v>
      </c>
      <c r="AK135" s="101">
        <f t="shared" si="91"/>
        <v>26</v>
      </c>
      <c r="AL135" s="96">
        <f t="shared" si="92"/>
        <v>14.942528735632186</v>
      </c>
      <c r="AM135" s="98">
        <f t="shared" si="85"/>
        <v>6.5820260059069469</v>
      </c>
      <c r="AN135" s="454"/>
      <c r="AO135" s="456"/>
    </row>
    <row r="136" spans="1:41">
      <c r="A136" s="451"/>
      <c r="B136" s="131">
        <f t="shared" si="93"/>
        <v>44.048943270300335</v>
      </c>
      <c r="C136" s="103" t="s">
        <v>121</v>
      </c>
      <c r="D136" s="104"/>
      <c r="E136" s="114" t="s">
        <v>0</v>
      </c>
      <c r="F136" s="116"/>
      <c r="G136" s="107"/>
      <c r="H136" s="107"/>
      <c r="I136" s="107"/>
      <c r="J136" s="107"/>
      <c r="K136" s="107"/>
      <c r="L136" s="107"/>
      <c r="M136" s="107"/>
      <c r="N136" s="109">
        <f t="shared" si="95"/>
        <v>0</v>
      </c>
      <c r="O136" s="109">
        <f>IF($N136&lt;&gt;0,(($N136-$O$6)/($F$6-$O$6))*100,0)</f>
        <v>0</v>
      </c>
      <c r="P136" s="110">
        <f t="shared" si="87"/>
        <v>0</v>
      </c>
      <c r="Q136" s="111">
        <v>4</v>
      </c>
      <c r="R136" s="112">
        <v>4</v>
      </c>
      <c r="S136" s="112">
        <v>4</v>
      </c>
      <c r="T136" s="112">
        <v>4</v>
      </c>
      <c r="U136" s="112">
        <v>2</v>
      </c>
      <c r="V136" s="112">
        <v>4</v>
      </c>
      <c r="W136" s="112">
        <v>2</v>
      </c>
      <c r="X136" s="112">
        <v>1</v>
      </c>
      <c r="Y136" s="96">
        <f t="shared" si="88"/>
        <v>37</v>
      </c>
      <c r="Z136" s="101">
        <f t="shared" si="89"/>
        <v>27.586206896551722</v>
      </c>
      <c r="AA136" s="98">
        <f t="shared" si="90"/>
        <v>12.151432626289747</v>
      </c>
      <c r="AB136" s="113"/>
      <c r="AC136" s="111">
        <v>4</v>
      </c>
      <c r="AD136" s="112">
        <v>4</v>
      </c>
      <c r="AE136" s="112">
        <v>4</v>
      </c>
      <c r="AF136" s="112">
        <v>4</v>
      </c>
      <c r="AG136" s="112">
        <v>2</v>
      </c>
      <c r="AH136" s="112">
        <v>4</v>
      </c>
      <c r="AI136" s="112">
        <v>2</v>
      </c>
      <c r="AJ136" s="112">
        <v>1</v>
      </c>
      <c r="AK136" s="101">
        <f t="shared" si="91"/>
        <v>37</v>
      </c>
      <c r="AL136" s="96">
        <f t="shared" si="92"/>
        <v>27.586206896551722</v>
      </c>
      <c r="AM136" s="98">
        <f t="shared" si="85"/>
        <v>12.151432626289747</v>
      </c>
      <c r="AN136" s="454"/>
      <c r="AO136" s="456"/>
    </row>
    <row r="137" spans="1:41">
      <c r="A137" s="451"/>
      <c r="B137" s="131">
        <f t="shared" si="93"/>
        <v>44.048943270300335</v>
      </c>
      <c r="C137" s="103" t="s">
        <v>122</v>
      </c>
      <c r="D137" s="104"/>
      <c r="E137" s="114" t="s">
        <v>0</v>
      </c>
      <c r="F137" s="116"/>
      <c r="G137" s="107"/>
      <c r="H137" s="107"/>
      <c r="I137" s="107"/>
      <c r="J137" s="107"/>
      <c r="K137" s="107"/>
      <c r="L137" s="107"/>
      <c r="M137" s="107"/>
      <c r="N137" s="109">
        <f t="shared" si="95"/>
        <v>0</v>
      </c>
      <c r="O137" s="109">
        <f t="shared" si="86"/>
        <v>0</v>
      </c>
      <c r="P137" s="110">
        <f t="shared" si="87"/>
        <v>0</v>
      </c>
      <c r="Q137" s="111">
        <v>4</v>
      </c>
      <c r="R137" s="112">
        <v>2</v>
      </c>
      <c r="S137" s="112">
        <v>1</v>
      </c>
      <c r="T137" s="112">
        <v>4</v>
      </c>
      <c r="U137" s="112">
        <v>6</v>
      </c>
      <c r="V137" s="112">
        <v>4</v>
      </c>
      <c r="W137" s="112">
        <v>2</v>
      </c>
      <c r="X137" s="112">
        <v>1</v>
      </c>
      <c r="Y137" s="96">
        <f t="shared" si="88"/>
        <v>34</v>
      </c>
      <c r="Z137" s="101">
        <f t="shared" si="89"/>
        <v>24.137931034482758</v>
      </c>
      <c r="AA137" s="98">
        <f t="shared" si="90"/>
        <v>10.632503548003529</v>
      </c>
      <c r="AB137" s="113"/>
      <c r="AC137" s="111">
        <v>4</v>
      </c>
      <c r="AD137" s="112">
        <v>2</v>
      </c>
      <c r="AE137" s="112">
        <v>1</v>
      </c>
      <c r="AF137" s="112">
        <v>4</v>
      </c>
      <c r="AG137" s="112">
        <v>6</v>
      </c>
      <c r="AH137" s="112">
        <v>4</v>
      </c>
      <c r="AI137" s="112">
        <v>2</v>
      </c>
      <c r="AJ137" s="112">
        <v>1</v>
      </c>
      <c r="AK137" s="101">
        <f t="shared" si="91"/>
        <v>34</v>
      </c>
      <c r="AL137" s="96">
        <f t="shared" si="92"/>
        <v>24.137931034482758</v>
      </c>
      <c r="AM137" s="98">
        <f t="shared" si="85"/>
        <v>10.632503548003529</v>
      </c>
      <c r="AN137" s="454"/>
      <c r="AO137" s="456"/>
    </row>
    <row r="138" spans="1:41">
      <c r="A138" s="451"/>
      <c r="B138" s="131">
        <f t="shared" si="93"/>
        <v>44.048943270300335</v>
      </c>
      <c r="C138" s="103" t="s">
        <v>197</v>
      </c>
      <c r="D138" s="104"/>
      <c r="E138" s="114" t="s">
        <v>0</v>
      </c>
      <c r="F138" s="116"/>
      <c r="G138" s="107"/>
      <c r="H138" s="107"/>
      <c r="I138" s="107"/>
      <c r="J138" s="107"/>
      <c r="K138" s="107"/>
      <c r="L138" s="107"/>
      <c r="M138" s="107"/>
      <c r="N138" s="109">
        <f>(3*$F138)+(2*$G138)+$H138+$I138+$J138+$K138+$L138+M138</f>
        <v>0</v>
      </c>
      <c r="O138" s="109">
        <f t="shared" si="86"/>
        <v>0</v>
      </c>
      <c r="P138" s="110">
        <f t="shared" si="87"/>
        <v>0</v>
      </c>
      <c r="Q138" s="111">
        <v>4</v>
      </c>
      <c r="R138" s="112">
        <v>8</v>
      </c>
      <c r="S138" s="112">
        <v>4</v>
      </c>
      <c r="T138" s="112">
        <v>4</v>
      </c>
      <c r="U138" s="112">
        <v>12</v>
      </c>
      <c r="V138" s="112">
        <v>1</v>
      </c>
      <c r="W138" s="112">
        <v>4</v>
      </c>
      <c r="X138" s="112">
        <v>4</v>
      </c>
      <c r="Y138" s="132">
        <f t="shared" si="88"/>
        <v>57</v>
      </c>
      <c r="Z138" s="101">
        <f t="shared" si="89"/>
        <v>50.574712643678168</v>
      </c>
      <c r="AA138" s="98">
        <f t="shared" si="90"/>
        <v>22.277626481531208</v>
      </c>
      <c r="AB138" s="113"/>
      <c r="AC138" s="112">
        <v>2</v>
      </c>
      <c r="AD138" s="112">
        <v>4</v>
      </c>
      <c r="AE138" s="112">
        <v>2</v>
      </c>
      <c r="AF138" s="112">
        <v>2</v>
      </c>
      <c r="AG138" s="112">
        <v>6</v>
      </c>
      <c r="AH138" s="112">
        <v>1</v>
      </c>
      <c r="AI138" s="112">
        <v>4</v>
      </c>
      <c r="AJ138" s="112">
        <v>4</v>
      </c>
      <c r="AK138" s="101">
        <f>(3*$AC138)+(2*$AD138)+$AE138+$AF138+$AG138+$AH138+$AI138+$AJ138</f>
        <v>33</v>
      </c>
      <c r="AL138" s="96">
        <f t="shared" si="92"/>
        <v>22.988505747126435</v>
      </c>
      <c r="AM138" s="98">
        <f t="shared" si="85"/>
        <v>10.126193855241455</v>
      </c>
      <c r="AN138" s="454"/>
      <c r="AO138" s="456"/>
    </row>
    <row r="139" spans="1:41" ht="28.5">
      <c r="A139" s="451"/>
      <c r="B139" s="131">
        <f t="shared" si="93"/>
        <v>44.048943270300335</v>
      </c>
      <c r="C139" s="103" t="s">
        <v>199</v>
      </c>
      <c r="D139" s="104"/>
      <c r="E139" s="114" t="s">
        <v>0</v>
      </c>
      <c r="F139" s="116"/>
      <c r="G139" s="107"/>
      <c r="H139" s="107"/>
      <c r="I139" s="107"/>
      <c r="J139" s="107"/>
      <c r="K139" s="107"/>
      <c r="L139" s="107"/>
      <c r="M139" s="107"/>
      <c r="N139" s="109">
        <f t="shared" ref="N139:N142" si="96">(3*$F139)+(2*$G139)+$H139+$I139+$J139+$K139+$L139+M139</f>
        <v>0</v>
      </c>
      <c r="O139" s="109">
        <f t="shared" si="86"/>
        <v>0</v>
      </c>
      <c r="P139" s="110">
        <f t="shared" si="87"/>
        <v>0</v>
      </c>
      <c r="Q139" s="111">
        <v>4</v>
      </c>
      <c r="R139" s="112">
        <v>4</v>
      </c>
      <c r="S139" s="112">
        <v>4</v>
      </c>
      <c r="T139" s="112">
        <v>2</v>
      </c>
      <c r="U139" s="112">
        <v>6</v>
      </c>
      <c r="V139" s="112">
        <v>4</v>
      </c>
      <c r="W139" s="112">
        <v>2</v>
      </c>
      <c r="X139" s="112">
        <v>4</v>
      </c>
      <c r="Y139" s="96">
        <f t="shared" si="88"/>
        <v>42</v>
      </c>
      <c r="Z139" s="101">
        <f t="shared" si="89"/>
        <v>33.333333333333329</v>
      </c>
      <c r="AA139" s="98">
        <f t="shared" si="90"/>
        <v>14.682981090100109</v>
      </c>
      <c r="AB139" s="113"/>
      <c r="AC139" s="111">
        <v>4</v>
      </c>
      <c r="AD139" s="112">
        <v>4</v>
      </c>
      <c r="AE139" s="112">
        <v>4</v>
      </c>
      <c r="AF139" s="112">
        <v>2</v>
      </c>
      <c r="AG139" s="112">
        <v>6</v>
      </c>
      <c r="AH139" s="112">
        <v>4</v>
      </c>
      <c r="AI139" s="112">
        <v>2</v>
      </c>
      <c r="AJ139" s="112">
        <v>4</v>
      </c>
      <c r="AK139" s="101">
        <f t="shared" si="91"/>
        <v>42</v>
      </c>
      <c r="AL139" s="96">
        <f t="shared" si="92"/>
        <v>33.333333333333329</v>
      </c>
      <c r="AM139" s="98">
        <f t="shared" si="85"/>
        <v>14.682981090100109</v>
      </c>
      <c r="AN139" s="454"/>
      <c r="AO139" s="456"/>
    </row>
    <row r="140" spans="1:41">
      <c r="A140" s="451"/>
      <c r="B140" s="131">
        <f t="shared" si="93"/>
        <v>44.048943270300335</v>
      </c>
      <c r="C140" s="103" t="s">
        <v>127</v>
      </c>
      <c r="D140" s="104"/>
      <c r="E140" s="114" t="s">
        <v>0</v>
      </c>
      <c r="F140" s="116"/>
      <c r="G140" s="107"/>
      <c r="H140" s="107"/>
      <c r="I140" s="107"/>
      <c r="J140" s="107"/>
      <c r="K140" s="107"/>
      <c r="L140" s="107"/>
      <c r="M140" s="107"/>
      <c r="N140" s="109">
        <f t="shared" si="96"/>
        <v>0</v>
      </c>
      <c r="O140" s="109">
        <f t="shared" si="86"/>
        <v>0</v>
      </c>
      <c r="P140" s="110">
        <f t="shared" si="87"/>
        <v>0</v>
      </c>
      <c r="Q140" s="111">
        <v>4</v>
      </c>
      <c r="R140" s="112">
        <v>4</v>
      </c>
      <c r="S140" s="112">
        <v>4</v>
      </c>
      <c r="T140" s="112">
        <v>4</v>
      </c>
      <c r="U140" s="112">
        <v>6</v>
      </c>
      <c r="V140" s="112">
        <v>4</v>
      </c>
      <c r="W140" s="112">
        <v>2</v>
      </c>
      <c r="X140" s="112">
        <v>4</v>
      </c>
      <c r="Y140" s="96">
        <f t="shared" si="88"/>
        <v>44</v>
      </c>
      <c r="Z140" s="101">
        <f t="shared" si="89"/>
        <v>35.632183908045981</v>
      </c>
      <c r="AA140" s="98">
        <f t="shared" si="90"/>
        <v>15.695600475624257</v>
      </c>
      <c r="AB140" s="113"/>
      <c r="AC140" s="111">
        <v>4</v>
      </c>
      <c r="AD140" s="112">
        <v>4</v>
      </c>
      <c r="AE140" s="112">
        <v>4</v>
      </c>
      <c r="AF140" s="112">
        <v>4</v>
      </c>
      <c r="AG140" s="112">
        <v>6</v>
      </c>
      <c r="AH140" s="112">
        <v>4</v>
      </c>
      <c r="AI140" s="112">
        <v>2</v>
      </c>
      <c r="AJ140" s="112">
        <v>4</v>
      </c>
      <c r="AK140" s="101">
        <f t="shared" si="91"/>
        <v>44</v>
      </c>
      <c r="AL140" s="96">
        <f t="shared" si="92"/>
        <v>35.632183908045981</v>
      </c>
      <c r="AM140" s="98">
        <f t="shared" si="85"/>
        <v>15.695600475624257</v>
      </c>
      <c r="AN140" s="454"/>
      <c r="AO140" s="456"/>
    </row>
    <row r="141" spans="1:41">
      <c r="A141" s="451"/>
      <c r="B141" s="131">
        <f t="shared" si="93"/>
        <v>44.048943270300335</v>
      </c>
      <c r="C141" s="103" t="s">
        <v>200</v>
      </c>
      <c r="D141" s="104"/>
      <c r="E141" s="114" t="s">
        <v>0</v>
      </c>
      <c r="F141" s="116"/>
      <c r="G141" s="107"/>
      <c r="H141" s="107"/>
      <c r="I141" s="107"/>
      <c r="J141" s="107"/>
      <c r="K141" s="107"/>
      <c r="L141" s="107"/>
      <c r="M141" s="107"/>
      <c r="N141" s="109">
        <f t="shared" si="96"/>
        <v>0</v>
      </c>
      <c r="O141" s="109">
        <f t="shared" si="86"/>
        <v>0</v>
      </c>
      <c r="P141" s="110">
        <f t="shared" si="87"/>
        <v>0</v>
      </c>
      <c r="Q141" s="111">
        <v>4</v>
      </c>
      <c r="R141" s="112">
        <v>2</v>
      </c>
      <c r="S141" s="112">
        <v>4</v>
      </c>
      <c r="T141" s="112">
        <v>2</v>
      </c>
      <c r="U141" s="112">
        <v>4</v>
      </c>
      <c r="V141" s="112">
        <v>4</v>
      </c>
      <c r="W141" s="112">
        <v>4</v>
      </c>
      <c r="X141" s="112">
        <v>4</v>
      </c>
      <c r="Y141" s="96">
        <f t="shared" si="88"/>
        <v>38</v>
      </c>
      <c r="Z141" s="101">
        <f t="shared" si="89"/>
        <v>28.735632183908045</v>
      </c>
      <c r="AA141" s="98">
        <f t="shared" si="90"/>
        <v>12.65774231905182</v>
      </c>
      <c r="AB141" s="113"/>
      <c r="AC141" s="111">
        <v>4</v>
      </c>
      <c r="AD141" s="112">
        <v>2</v>
      </c>
      <c r="AE141" s="112">
        <v>4</v>
      </c>
      <c r="AF141" s="112">
        <v>2</v>
      </c>
      <c r="AG141" s="112">
        <v>4</v>
      </c>
      <c r="AH141" s="112">
        <v>4</v>
      </c>
      <c r="AI141" s="112">
        <v>4</v>
      </c>
      <c r="AJ141" s="112">
        <v>4</v>
      </c>
      <c r="AK141" s="101">
        <f t="shared" si="91"/>
        <v>38</v>
      </c>
      <c r="AL141" s="96">
        <f t="shared" si="92"/>
        <v>28.735632183908045</v>
      </c>
      <c r="AM141" s="98">
        <f t="shared" si="85"/>
        <v>12.65774231905182</v>
      </c>
      <c r="AN141" s="454"/>
      <c r="AO141" s="456"/>
    </row>
    <row r="142" spans="1:41" ht="15.75" thickBot="1">
      <c r="A142" s="451"/>
      <c r="B142" s="131">
        <f t="shared" si="93"/>
        <v>44.048943270300335</v>
      </c>
      <c r="C142" s="103" t="s">
        <v>130</v>
      </c>
      <c r="D142" s="104"/>
      <c r="E142" s="114" t="s">
        <v>0</v>
      </c>
      <c r="F142" s="116"/>
      <c r="G142" s="107"/>
      <c r="H142" s="107"/>
      <c r="I142" s="107"/>
      <c r="J142" s="107"/>
      <c r="K142" s="107"/>
      <c r="L142" s="107"/>
      <c r="M142" s="107"/>
      <c r="N142" s="109">
        <f t="shared" si="96"/>
        <v>0</v>
      </c>
      <c r="O142" s="109">
        <f t="shared" si="86"/>
        <v>0</v>
      </c>
      <c r="P142" s="110">
        <f t="shared" si="87"/>
        <v>0</v>
      </c>
      <c r="Q142" s="111">
        <v>2</v>
      </c>
      <c r="R142" s="112">
        <v>4</v>
      </c>
      <c r="S142" s="112">
        <v>2</v>
      </c>
      <c r="T142" s="112">
        <v>2</v>
      </c>
      <c r="U142" s="112">
        <v>2</v>
      </c>
      <c r="V142" s="112">
        <v>4</v>
      </c>
      <c r="W142" s="112">
        <v>4</v>
      </c>
      <c r="X142" s="112">
        <v>4</v>
      </c>
      <c r="Y142" s="96">
        <f t="shared" si="88"/>
        <v>32</v>
      </c>
      <c r="Z142" s="101">
        <f t="shared" si="89"/>
        <v>21.839080459770116</v>
      </c>
      <c r="AA142" s="98">
        <f t="shared" si="90"/>
        <v>9.6198841624793836</v>
      </c>
      <c r="AB142" s="113"/>
      <c r="AC142" s="111">
        <v>2</v>
      </c>
      <c r="AD142" s="112">
        <v>4</v>
      </c>
      <c r="AE142" s="112">
        <v>2</v>
      </c>
      <c r="AF142" s="112">
        <v>2</v>
      </c>
      <c r="AG142" s="112">
        <v>2</v>
      </c>
      <c r="AH142" s="112">
        <v>4</v>
      </c>
      <c r="AI142" s="112">
        <v>4</v>
      </c>
      <c r="AJ142" s="112">
        <v>4</v>
      </c>
      <c r="AK142" s="101">
        <f t="shared" si="91"/>
        <v>32</v>
      </c>
      <c r="AL142" s="96">
        <f t="shared" si="92"/>
        <v>21.839080459770116</v>
      </c>
      <c r="AM142" s="98">
        <f t="shared" si="85"/>
        <v>9.6198841624793836</v>
      </c>
      <c r="AN142" s="454"/>
      <c r="AO142" s="456"/>
    </row>
    <row r="143" spans="1:41" ht="15.75" thickBot="1">
      <c r="A143" s="452"/>
      <c r="B143" s="131">
        <f t="shared" si="93"/>
        <v>44.048943270300335</v>
      </c>
      <c r="C143" s="457"/>
      <c r="D143" s="458"/>
      <c r="E143" s="459"/>
      <c r="F143" s="460" t="s">
        <v>183</v>
      </c>
      <c r="G143" s="461"/>
      <c r="H143" s="461"/>
      <c r="I143" s="461"/>
      <c r="J143" s="461"/>
      <c r="K143" s="461"/>
      <c r="L143" s="461"/>
      <c r="M143" s="462"/>
      <c r="N143" s="118">
        <f>IF(SUM($N126:$N142),(1-EXP(-((SUM($N126:$N142)/COUNTIF($N126:$N142,"&gt;0"))^1)))*($F$6-(MAX($N126:$N142)))*(1-1/(EXP((((COUNTIF($N126:$N142,"&gt;0")^1)-1)*0.1))))+(MAX($N126:$N142)),0)</f>
        <v>0</v>
      </c>
      <c r="O143" s="119">
        <f>IF($N143&lt;&gt;0,(($N143-$O$6)/($F$6-$O$6))*100,0)</f>
        <v>0</v>
      </c>
      <c r="P143" s="120">
        <f>IF(SUM($N126:$N142),(($O143*$B139)/100),0)</f>
        <v>0</v>
      </c>
      <c r="Q143" s="463" t="s">
        <v>184</v>
      </c>
      <c r="R143" s="461"/>
      <c r="S143" s="461"/>
      <c r="T143" s="461"/>
      <c r="U143" s="461"/>
      <c r="V143" s="461"/>
      <c r="W143" s="461"/>
      <c r="X143" s="462"/>
      <c r="Y143" s="121">
        <f>IF(SUM($Y126:$Y142),(1-EXP(-((SUM($Y126:$Y142)/COUNTIF($Y126:$Y142,"&gt;0"))^1)))*($F$6-(MAX($Y126:$Y142)))*(1-1/(EXP((((COUNTIF($Y126:$Y142,"&gt;0")^1)-1)*0.1))))+(MAX($Y126:$Y142)),0)</f>
        <v>95.154483568128271</v>
      </c>
      <c r="Z143" s="122">
        <f>IF($Y143&lt;&gt;0,(($Y143-$O$6)/($F$6-$O$6))*100,0)</f>
        <v>94.430440882906055</v>
      </c>
      <c r="AA143" s="120">
        <f>IF(SUM($Y126:$Y142),(($Z143*$B143)/100),0)</f>
        <v>41.595611334405788</v>
      </c>
      <c r="AB143" s="123">
        <f>+P143-AA143</f>
        <v>-41.595611334405788</v>
      </c>
      <c r="AC143" s="124" t="s">
        <v>158</v>
      </c>
      <c r="AD143" s="463" t="s">
        <v>185</v>
      </c>
      <c r="AE143" s="461"/>
      <c r="AF143" s="461"/>
      <c r="AG143" s="461"/>
      <c r="AH143" s="461"/>
      <c r="AI143" s="461"/>
      <c r="AJ143" s="464"/>
      <c r="AK143" s="122">
        <f>IF(SUM($AK126:$AK142),(1-EXP(-((SUM($AK126:$AK142)/COUNTIF($AK126:$AK142,"&gt;0"))^1)))*($F$6-(MAX($AK126:$AK142)))*(1-1/(EXP((((COUNTIF($AK126:$AK142,"&gt;0")^1)-1)*0.1))))+(MAX($AK126:$AK142)),0)</f>
        <v>88.69379499229882</v>
      </c>
      <c r="AL143" s="122">
        <f>IF($AK143&lt;&gt;0,(($AK143-$O$6)/($F$6-$O$6))*100,0)</f>
        <v>87.004362060113579</v>
      </c>
      <c r="AM143" s="120">
        <f>IF(SUM($AK126:$AK142),(($AL143*$B143)/100),0)</f>
        <v>38.324502086546133</v>
      </c>
      <c r="AN143" s="125" t="s">
        <v>186</v>
      </c>
      <c r="AO143" s="126">
        <f>$P143-$AM143</f>
        <v>-38.324502086546133</v>
      </c>
    </row>
    <row r="144" spans="1:41">
      <c r="T144">
        <f>COUNTIF(Y126:Y142,"&lt;25")</f>
        <v>3</v>
      </c>
      <c r="U144">
        <f>COUNTIFS((Y126:Y142),"&gt;=25",(Y126:Y142),"&lt;50")</f>
        <v>11</v>
      </c>
      <c r="V144">
        <f>COUNTIFS((Y126:Y142),"&gt;=50",(Y126:Y142),"&lt;70")</f>
        <v>2</v>
      </c>
      <c r="W144">
        <f>COUNTIFS((Y126:Y142),"&gt;=70",(Y126:Y142),"&lt;100")</f>
        <v>1</v>
      </c>
      <c r="X144">
        <f>SUM(T144:W144)</f>
        <v>17</v>
      </c>
      <c r="AF144">
        <f>COUNTIF(AK126:AK142,"&lt;25")</f>
        <v>4</v>
      </c>
      <c r="AG144">
        <f>COUNTIFS((AK126:AK142),"&gt;=25",(AK126:AK142),"&lt;50")</f>
        <v>13</v>
      </c>
      <c r="AH144">
        <f>COUNTIFS((AK126:AK142),"&gt;=50",(AK126:AK142),"&lt;70")</f>
        <v>0</v>
      </c>
      <c r="AI144">
        <f>COUNTIFS((AK126:AK142),"&gt;70",(AK126:AK142),"&lt;100")</f>
        <v>0</v>
      </c>
      <c r="AJ144">
        <f>SUM(AF144:AI144)</f>
        <v>17</v>
      </c>
    </row>
    <row r="145" spans="1:41" ht="15.75" thickBot="1"/>
    <row r="146" spans="1:41">
      <c r="A146" s="470" t="s">
        <v>146</v>
      </c>
      <c r="B146" s="472" t="s">
        <v>147</v>
      </c>
      <c r="C146" s="474" t="s">
        <v>148</v>
      </c>
      <c r="D146" s="476" t="s">
        <v>149</v>
      </c>
      <c r="E146" s="478" t="s">
        <v>150</v>
      </c>
      <c r="F146" s="465" t="s">
        <v>151</v>
      </c>
      <c r="G146" s="466"/>
      <c r="H146" s="466"/>
      <c r="I146" s="466"/>
      <c r="J146" s="466"/>
      <c r="K146" s="466"/>
      <c r="L146" s="466"/>
      <c r="M146" s="466"/>
      <c r="N146" s="466" t="s">
        <v>152</v>
      </c>
      <c r="O146" s="466"/>
      <c r="P146" s="467"/>
      <c r="Q146" s="443" t="s">
        <v>153</v>
      </c>
      <c r="R146" s="444"/>
      <c r="S146" s="444"/>
      <c r="T146" s="444"/>
      <c r="U146" s="444"/>
      <c r="V146" s="444"/>
      <c r="W146" s="444"/>
      <c r="X146" s="444"/>
      <c r="Y146" s="444" t="s">
        <v>152</v>
      </c>
      <c r="Z146" s="444"/>
      <c r="AA146" s="445"/>
      <c r="AB146" s="468" t="s">
        <v>154</v>
      </c>
      <c r="AC146" s="441" t="s">
        <v>155</v>
      </c>
      <c r="AD146" s="442"/>
      <c r="AE146" s="442"/>
      <c r="AF146" s="442"/>
      <c r="AG146" s="442"/>
      <c r="AH146" s="442"/>
      <c r="AI146" s="442"/>
      <c r="AJ146" s="443"/>
      <c r="AK146" s="444" t="s">
        <v>152</v>
      </c>
      <c r="AL146" s="444"/>
      <c r="AM146" s="445"/>
      <c r="AN146" s="446" t="s">
        <v>156</v>
      </c>
      <c r="AO146" s="448" t="s">
        <v>157</v>
      </c>
    </row>
    <row r="147" spans="1:41" ht="34.5" thickBot="1">
      <c r="A147" s="471"/>
      <c r="B147" s="473"/>
      <c r="C147" s="475"/>
      <c r="D147" s="477"/>
      <c r="E147" s="475"/>
      <c r="F147" s="78" t="s">
        <v>158</v>
      </c>
      <c r="G147" s="79" t="s">
        <v>159</v>
      </c>
      <c r="H147" s="79" t="s">
        <v>160</v>
      </c>
      <c r="I147" s="79" t="s">
        <v>161</v>
      </c>
      <c r="J147" s="79" t="s">
        <v>162</v>
      </c>
      <c r="K147" s="79" t="s">
        <v>163</v>
      </c>
      <c r="L147" s="79" t="s">
        <v>164</v>
      </c>
      <c r="M147" s="79" t="s">
        <v>165</v>
      </c>
      <c r="N147" s="80" t="s">
        <v>166</v>
      </c>
      <c r="O147" s="80" t="s">
        <v>167</v>
      </c>
      <c r="P147" s="81" t="s">
        <v>168</v>
      </c>
      <c r="Q147" s="82" t="s">
        <v>158</v>
      </c>
      <c r="R147" s="83" t="s">
        <v>159</v>
      </c>
      <c r="S147" s="83" t="s">
        <v>160</v>
      </c>
      <c r="T147" s="83" t="s">
        <v>161</v>
      </c>
      <c r="U147" s="83" t="s">
        <v>162</v>
      </c>
      <c r="V147" s="83" t="s">
        <v>163</v>
      </c>
      <c r="W147" s="83" t="s">
        <v>164</v>
      </c>
      <c r="X147" s="83" t="s">
        <v>165</v>
      </c>
      <c r="Y147" s="84" t="s">
        <v>169</v>
      </c>
      <c r="Z147" s="84" t="s">
        <v>170</v>
      </c>
      <c r="AA147" s="85" t="s">
        <v>171</v>
      </c>
      <c r="AB147" s="469"/>
      <c r="AC147" s="83" t="s">
        <v>172</v>
      </c>
      <c r="AD147" s="83" t="s">
        <v>173</v>
      </c>
      <c r="AE147" s="83" t="s">
        <v>174</v>
      </c>
      <c r="AF147" s="83" t="s">
        <v>175</v>
      </c>
      <c r="AG147" s="83" t="s">
        <v>176</v>
      </c>
      <c r="AH147" s="83" t="s">
        <v>177</v>
      </c>
      <c r="AI147" s="83" t="s">
        <v>178</v>
      </c>
      <c r="AJ147" s="83" t="s">
        <v>179</v>
      </c>
      <c r="AK147" s="84" t="s">
        <v>180</v>
      </c>
      <c r="AL147" s="84" t="s">
        <v>181</v>
      </c>
      <c r="AM147" s="84" t="s">
        <v>182</v>
      </c>
      <c r="AN147" s="447"/>
      <c r="AO147" s="449"/>
    </row>
    <row r="148" spans="1:41">
      <c r="A148" s="450" t="s">
        <v>206</v>
      </c>
      <c r="B148" s="130">
        <f>'3- Ponderacion factores'!N42</f>
        <v>44.048943270300335</v>
      </c>
      <c r="C148" s="87" t="s">
        <v>108</v>
      </c>
      <c r="D148" s="88"/>
      <c r="E148" s="89" t="s">
        <v>0</v>
      </c>
      <c r="F148" s="90"/>
      <c r="G148" s="91"/>
      <c r="H148" s="91"/>
      <c r="I148" s="91"/>
      <c r="J148" s="91"/>
      <c r="K148" s="91"/>
      <c r="L148" s="91"/>
      <c r="M148" s="91"/>
      <c r="N148" s="92">
        <f>(3*$F148)+(2*$G148)+$H148+$I148+$J148+$K148+$L148+M148</f>
        <v>0</v>
      </c>
      <c r="O148" s="93">
        <f>IF($N148&lt;&gt;0,(($N148-$O$6)/($F$6-$O$6))*100,0)</f>
        <v>0</v>
      </c>
      <c r="P148" s="94">
        <f>($O148*$B148)/100</f>
        <v>0</v>
      </c>
      <c r="Q148" s="95">
        <v>4</v>
      </c>
      <c r="R148" s="95">
        <v>4</v>
      </c>
      <c r="S148" s="95">
        <v>4</v>
      </c>
      <c r="T148" s="95">
        <v>4</v>
      </c>
      <c r="U148" s="95">
        <v>12</v>
      </c>
      <c r="V148" s="95">
        <v>4</v>
      </c>
      <c r="W148" s="95">
        <v>4</v>
      </c>
      <c r="X148" s="95">
        <v>4</v>
      </c>
      <c r="Y148" s="132">
        <f>(3*$Q148)+(2*$R148)+$S148+$T148+$U148+$V148+$W148+$X148</f>
        <v>52</v>
      </c>
      <c r="Z148" s="97">
        <f>IF($Y148&lt;&gt;0,(($Y148-$O$6)/($F$6-$O$6))*100,0)</f>
        <v>44.827586206896555</v>
      </c>
      <c r="AA148" s="98">
        <f>($Z148*$B148)/100</f>
        <v>19.746078017720841</v>
      </c>
      <c r="AB148" s="99"/>
      <c r="AC148" s="100">
        <v>2</v>
      </c>
      <c r="AD148" s="100">
        <v>2</v>
      </c>
      <c r="AE148" s="100">
        <v>2</v>
      </c>
      <c r="AF148" s="100">
        <v>2</v>
      </c>
      <c r="AG148" s="100">
        <v>6</v>
      </c>
      <c r="AH148" s="100">
        <v>1</v>
      </c>
      <c r="AI148" s="100">
        <v>4</v>
      </c>
      <c r="AJ148" s="100">
        <v>4</v>
      </c>
      <c r="AK148" s="101">
        <f t="shared" ref="AK148:AK162" si="97">(3*$AC148)+(2*$AD148)+$AE148+$AF148+$AG148+$AH148+$AI148+$AJ148</f>
        <v>29</v>
      </c>
      <c r="AL148" s="96">
        <f>IF($AK148&lt;&gt;0,(($AK148-$O$6)/($F$6-$O$6))*100,0)</f>
        <v>18.390804597701148</v>
      </c>
      <c r="AM148" s="98">
        <f t="shared" ref="AM148:AM162" si="98">($AL148*$B148)/100</f>
        <v>8.1009550841931652</v>
      </c>
      <c r="AN148" s="453">
        <f>$AO163-$AB163</f>
        <v>3.6599411734795879</v>
      </c>
      <c r="AO148" s="455"/>
    </row>
    <row r="149" spans="1:41">
      <c r="A149" s="451"/>
      <c r="B149" s="131">
        <f>$B$148</f>
        <v>44.048943270300335</v>
      </c>
      <c r="C149" s="103" t="s">
        <v>109</v>
      </c>
      <c r="D149" s="104"/>
      <c r="E149" s="105" t="s">
        <v>0</v>
      </c>
      <c r="F149" s="106"/>
      <c r="G149" s="107"/>
      <c r="H149" s="107"/>
      <c r="I149" s="107"/>
      <c r="J149" s="107"/>
      <c r="K149" s="107"/>
      <c r="L149" s="107"/>
      <c r="M149" s="107"/>
      <c r="N149" s="108">
        <f>(3*$F149)+(2*$G149)+$H149+$I149+$J149+$K149+$L149+M149</f>
        <v>0</v>
      </c>
      <c r="O149" s="109">
        <f t="shared" ref="O149:O162" si="99">IF($N149&lt;&gt;0,(($N149-$O$6)/($F$6-$O$6))*100,0)</f>
        <v>0</v>
      </c>
      <c r="P149" s="110">
        <f t="shared" ref="P149:P162" si="100">($O149*$B149)/100</f>
        <v>0</v>
      </c>
      <c r="Q149" s="111">
        <v>2</v>
      </c>
      <c r="R149" s="112">
        <v>4</v>
      </c>
      <c r="S149" s="112">
        <v>2</v>
      </c>
      <c r="T149" s="112">
        <v>2</v>
      </c>
      <c r="U149" s="112">
        <v>6</v>
      </c>
      <c r="V149" s="112">
        <v>4</v>
      </c>
      <c r="W149" s="112">
        <v>4</v>
      </c>
      <c r="X149" s="112">
        <v>1</v>
      </c>
      <c r="Y149" s="96">
        <f t="shared" ref="Y149:Y162" si="101">(3*$Q149)+(2*$R149)+$S149+$T149+$U149+$V149+$W149+$X149</f>
        <v>33</v>
      </c>
      <c r="Z149" s="101">
        <f t="shared" ref="Z149:Z162" si="102">IF($Y149&lt;&gt;0,(($Y149-$O$6)/($F$6-$O$6))*100,0)</f>
        <v>22.988505747126435</v>
      </c>
      <c r="AA149" s="98">
        <f t="shared" ref="AA149:AA162" si="103">($Z149*$B149)/100</f>
        <v>10.126193855241455</v>
      </c>
      <c r="AB149" s="113"/>
      <c r="AC149" s="111">
        <v>2</v>
      </c>
      <c r="AD149" s="112">
        <v>4</v>
      </c>
      <c r="AE149" s="112">
        <v>2</v>
      </c>
      <c r="AF149" s="112">
        <v>2</v>
      </c>
      <c r="AG149" s="112">
        <v>6</v>
      </c>
      <c r="AH149" s="112">
        <v>4</v>
      </c>
      <c r="AI149" s="112">
        <v>4</v>
      </c>
      <c r="AJ149" s="112">
        <v>1</v>
      </c>
      <c r="AK149" s="101">
        <f t="shared" si="97"/>
        <v>33</v>
      </c>
      <c r="AL149" s="96">
        <f t="shared" ref="AL149:AL162" si="104">IF($AK149&lt;&gt;0,(($AK149-$O$6)/($F$6-$O$6))*100,0)</f>
        <v>22.988505747126435</v>
      </c>
      <c r="AM149" s="98">
        <f t="shared" si="98"/>
        <v>10.126193855241455</v>
      </c>
      <c r="AN149" s="454"/>
      <c r="AO149" s="456"/>
    </row>
    <row r="150" spans="1:41">
      <c r="A150" s="451"/>
      <c r="B150" s="131">
        <f t="shared" ref="B150:B163" si="105">$B$148</f>
        <v>44.048943270300335</v>
      </c>
      <c r="C150" s="103" t="s">
        <v>192</v>
      </c>
      <c r="D150" s="104"/>
      <c r="E150" s="105" t="s">
        <v>0</v>
      </c>
      <c r="F150" s="106"/>
      <c r="G150" s="107"/>
      <c r="H150" s="107"/>
      <c r="I150" s="107"/>
      <c r="J150" s="107"/>
      <c r="K150" s="107"/>
      <c r="L150" s="107"/>
      <c r="M150" s="107"/>
      <c r="N150" s="108">
        <f t="shared" ref="N150" si="106">(3*$F150)+(2*$G150)+$H150+$I150+$J150+$K150+$L150+M150</f>
        <v>0</v>
      </c>
      <c r="O150" s="109">
        <f t="shared" si="99"/>
        <v>0</v>
      </c>
      <c r="P150" s="110">
        <f t="shared" si="100"/>
        <v>0</v>
      </c>
      <c r="Q150" s="111">
        <v>2</v>
      </c>
      <c r="R150" s="112">
        <v>4</v>
      </c>
      <c r="S150" s="112">
        <v>2</v>
      </c>
      <c r="T150" s="112">
        <v>1</v>
      </c>
      <c r="U150" s="112">
        <v>6</v>
      </c>
      <c r="V150" s="112">
        <v>4</v>
      </c>
      <c r="W150" s="112">
        <v>4</v>
      </c>
      <c r="X150" s="112">
        <v>1</v>
      </c>
      <c r="Y150" s="96">
        <f t="shared" si="101"/>
        <v>32</v>
      </c>
      <c r="Z150" s="101">
        <f t="shared" si="102"/>
        <v>21.839080459770116</v>
      </c>
      <c r="AA150" s="98">
        <f t="shared" si="103"/>
        <v>9.6198841624793836</v>
      </c>
      <c r="AB150" s="113"/>
      <c r="AC150" s="111">
        <v>2</v>
      </c>
      <c r="AD150" s="112">
        <v>4</v>
      </c>
      <c r="AE150" s="112">
        <v>2</v>
      </c>
      <c r="AF150" s="112">
        <v>1</v>
      </c>
      <c r="AG150" s="112">
        <v>6</v>
      </c>
      <c r="AH150" s="112">
        <v>4</v>
      </c>
      <c r="AI150" s="112">
        <v>4</v>
      </c>
      <c r="AJ150" s="112">
        <v>1</v>
      </c>
      <c r="AK150" s="101">
        <f t="shared" si="97"/>
        <v>32</v>
      </c>
      <c r="AL150" s="96">
        <f t="shared" si="104"/>
        <v>21.839080459770116</v>
      </c>
      <c r="AM150" s="98">
        <f t="shared" si="98"/>
        <v>9.6198841624793836</v>
      </c>
      <c r="AN150" s="454"/>
      <c r="AO150" s="456"/>
    </row>
    <row r="151" spans="1:41">
      <c r="A151" s="451"/>
      <c r="B151" s="131">
        <f t="shared" si="105"/>
        <v>44.048943270300335</v>
      </c>
      <c r="C151" s="103" t="s">
        <v>115</v>
      </c>
      <c r="D151" s="104"/>
      <c r="E151" s="114" t="s">
        <v>0</v>
      </c>
      <c r="F151" s="116"/>
      <c r="G151" s="107"/>
      <c r="H151" s="107"/>
      <c r="I151" s="107"/>
      <c r="J151" s="107"/>
      <c r="K151" s="107"/>
      <c r="L151" s="107"/>
      <c r="M151" s="107"/>
      <c r="N151" s="109">
        <f t="shared" ref="N151:N156" si="107">(3*$F151)+(2*$G151)+$H151+$I151+$J151+$K151+$L151+M151</f>
        <v>0</v>
      </c>
      <c r="O151" s="109">
        <f t="shared" si="99"/>
        <v>0</v>
      </c>
      <c r="P151" s="110">
        <f t="shared" si="100"/>
        <v>0</v>
      </c>
      <c r="Q151" s="111">
        <v>2</v>
      </c>
      <c r="R151" s="112">
        <v>1</v>
      </c>
      <c r="S151" s="112">
        <v>2</v>
      </c>
      <c r="T151" s="112">
        <v>1</v>
      </c>
      <c r="U151" s="112">
        <v>6</v>
      </c>
      <c r="V151" s="112">
        <v>4</v>
      </c>
      <c r="W151" s="112">
        <v>4</v>
      </c>
      <c r="X151" s="112">
        <v>4</v>
      </c>
      <c r="Y151" s="96">
        <f t="shared" si="101"/>
        <v>29</v>
      </c>
      <c r="Z151" s="101">
        <f t="shared" si="102"/>
        <v>18.390804597701148</v>
      </c>
      <c r="AA151" s="98">
        <f t="shared" si="103"/>
        <v>8.1009550841931652</v>
      </c>
      <c r="AB151" s="113"/>
      <c r="AC151" s="111">
        <v>2</v>
      </c>
      <c r="AD151" s="112">
        <v>1</v>
      </c>
      <c r="AE151" s="112">
        <v>2</v>
      </c>
      <c r="AF151" s="112">
        <v>1</v>
      </c>
      <c r="AG151" s="112">
        <v>6</v>
      </c>
      <c r="AH151" s="112">
        <v>4</v>
      </c>
      <c r="AI151" s="112">
        <v>4</v>
      </c>
      <c r="AJ151" s="112">
        <v>4</v>
      </c>
      <c r="AK151" s="101">
        <f t="shared" si="97"/>
        <v>29</v>
      </c>
      <c r="AL151" s="96">
        <f t="shared" si="104"/>
        <v>18.390804597701148</v>
      </c>
      <c r="AM151" s="98">
        <f t="shared" si="98"/>
        <v>8.1009550841931652</v>
      </c>
      <c r="AN151" s="454"/>
      <c r="AO151" s="456"/>
    </row>
    <row r="152" spans="1:41">
      <c r="A152" s="451"/>
      <c r="B152" s="131">
        <f t="shared" si="105"/>
        <v>44.048943270300335</v>
      </c>
      <c r="C152" s="103" t="s">
        <v>116</v>
      </c>
      <c r="D152" s="104"/>
      <c r="E152" s="114" t="s">
        <v>0</v>
      </c>
      <c r="F152" s="116"/>
      <c r="G152" s="107"/>
      <c r="H152" s="107"/>
      <c r="I152" s="107"/>
      <c r="J152" s="107"/>
      <c r="K152" s="107"/>
      <c r="L152" s="107"/>
      <c r="M152" s="107"/>
      <c r="N152" s="109">
        <f t="shared" si="107"/>
        <v>0</v>
      </c>
      <c r="O152" s="109">
        <f t="shared" si="99"/>
        <v>0</v>
      </c>
      <c r="P152" s="110">
        <f t="shared" si="100"/>
        <v>0</v>
      </c>
      <c r="Q152" s="111">
        <v>8</v>
      </c>
      <c r="R152" s="112">
        <v>8</v>
      </c>
      <c r="S152" s="112">
        <v>4</v>
      </c>
      <c r="T152" s="112">
        <v>4</v>
      </c>
      <c r="U152" s="112">
        <v>6</v>
      </c>
      <c r="V152" s="112">
        <v>4</v>
      </c>
      <c r="W152" s="112">
        <v>4</v>
      </c>
      <c r="X152" s="112">
        <v>4</v>
      </c>
      <c r="Y152" s="132">
        <f t="shared" si="101"/>
        <v>66</v>
      </c>
      <c r="Z152" s="101">
        <f t="shared" si="102"/>
        <v>60.919540229885058</v>
      </c>
      <c r="AA152" s="98">
        <f>($Z152*$B152)/100</f>
        <v>26.834413716389857</v>
      </c>
      <c r="AB152" s="113"/>
      <c r="AC152" s="112">
        <v>2</v>
      </c>
      <c r="AD152" s="112">
        <v>2</v>
      </c>
      <c r="AE152" s="112">
        <v>2</v>
      </c>
      <c r="AF152" s="112">
        <v>4</v>
      </c>
      <c r="AG152" s="112">
        <v>6</v>
      </c>
      <c r="AH152" s="112">
        <v>4</v>
      </c>
      <c r="AI152" s="112">
        <v>4</v>
      </c>
      <c r="AJ152" s="112">
        <v>4</v>
      </c>
      <c r="AK152" s="101">
        <f t="shared" si="97"/>
        <v>34</v>
      </c>
      <c r="AL152" s="96">
        <f t="shared" si="104"/>
        <v>24.137931034482758</v>
      </c>
      <c r="AM152" s="98">
        <f t="shared" si="98"/>
        <v>10.632503548003529</v>
      </c>
      <c r="AN152" s="454"/>
      <c r="AO152" s="456"/>
    </row>
    <row r="153" spans="1:41">
      <c r="A153" s="451"/>
      <c r="B153" s="131">
        <f t="shared" si="105"/>
        <v>44.048943270300335</v>
      </c>
      <c r="C153" s="103" t="s">
        <v>195</v>
      </c>
      <c r="D153" s="104"/>
      <c r="E153" s="114" t="s">
        <v>0</v>
      </c>
      <c r="F153" s="116"/>
      <c r="G153" s="107"/>
      <c r="H153" s="107"/>
      <c r="I153" s="107"/>
      <c r="J153" s="107"/>
      <c r="K153" s="107"/>
      <c r="L153" s="107"/>
      <c r="M153" s="107"/>
      <c r="N153" s="109">
        <f t="shared" si="107"/>
        <v>0</v>
      </c>
      <c r="O153" s="109">
        <f t="shared" si="99"/>
        <v>0</v>
      </c>
      <c r="P153" s="110">
        <f t="shared" si="100"/>
        <v>0</v>
      </c>
      <c r="Q153" s="111">
        <v>4</v>
      </c>
      <c r="R153" s="112">
        <v>4</v>
      </c>
      <c r="S153" s="112">
        <v>4</v>
      </c>
      <c r="T153" s="112">
        <v>2</v>
      </c>
      <c r="U153" s="112">
        <v>4</v>
      </c>
      <c r="V153" s="112">
        <v>4</v>
      </c>
      <c r="W153" s="112">
        <v>4</v>
      </c>
      <c r="X153" s="112">
        <v>4</v>
      </c>
      <c r="Y153" s="96">
        <f t="shared" si="101"/>
        <v>42</v>
      </c>
      <c r="Z153" s="101">
        <f t="shared" si="102"/>
        <v>33.333333333333329</v>
      </c>
      <c r="AA153" s="98">
        <f t="shared" si="103"/>
        <v>14.682981090100109</v>
      </c>
      <c r="AB153" s="113"/>
      <c r="AC153" s="111">
        <v>4</v>
      </c>
      <c r="AD153" s="112">
        <v>4</v>
      </c>
      <c r="AE153" s="112">
        <v>4</v>
      </c>
      <c r="AF153" s="112">
        <v>2</v>
      </c>
      <c r="AG153" s="112">
        <v>4</v>
      </c>
      <c r="AH153" s="112">
        <v>4</v>
      </c>
      <c r="AI153" s="112">
        <v>4</v>
      </c>
      <c r="AJ153" s="112">
        <v>4</v>
      </c>
      <c r="AK153" s="101">
        <f t="shared" si="97"/>
        <v>42</v>
      </c>
      <c r="AL153" s="96">
        <f t="shared" si="104"/>
        <v>33.333333333333329</v>
      </c>
      <c r="AM153" s="98">
        <f t="shared" si="98"/>
        <v>14.682981090100109</v>
      </c>
      <c r="AN153" s="454"/>
      <c r="AO153" s="456"/>
    </row>
    <row r="154" spans="1:41">
      <c r="A154" s="451"/>
      <c r="B154" s="131">
        <f t="shared" si="105"/>
        <v>44.048943270300335</v>
      </c>
      <c r="C154" s="103" t="s">
        <v>196</v>
      </c>
      <c r="D154" s="104"/>
      <c r="E154" s="114" t="s">
        <v>0</v>
      </c>
      <c r="F154" s="116"/>
      <c r="G154" s="107"/>
      <c r="H154" s="107"/>
      <c r="I154" s="107"/>
      <c r="J154" s="107"/>
      <c r="K154" s="107"/>
      <c r="L154" s="107"/>
      <c r="M154" s="107"/>
      <c r="N154" s="109">
        <f t="shared" si="107"/>
        <v>0</v>
      </c>
      <c r="O154" s="109">
        <f t="shared" si="99"/>
        <v>0</v>
      </c>
      <c r="P154" s="110">
        <f t="shared" si="100"/>
        <v>0</v>
      </c>
      <c r="Q154" s="111">
        <v>2</v>
      </c>
      <c r="R154" s="112">
        <v>1</v>
      </c>
      <c r="S154" s="112">
        <v>2</v>
      </c>
      <c r="T154" s="112">
        <v>4</v>
      </c>
      <c r="U154" s="112">
        <v>12</v>
      </c>
      <c r="V154" s="112">
        <v>4</v>
      </c>
      <c r="W154" s="112">
        <v>2</v>
      </c>
      <c r="X154" s="112">
        <v>1</v>
      </c>
      <c r="Y154" s="96">
        <f t="shared" si="101"/>
        <v>33</v>
      </c>
      <c r="Z154" s="101">
        <f t="shared" si="102"/>
        <v>22.988505747126435</v>
      </c>
      <c r="AA154" s="98">
        <f t="shared" si="103"/>
        <v>10.126193855241455</v>
      </c>
      <c r="AB154" s="113"/>
      <c r="AC154" s="111">
        <v>2</v>
      </c>
      <c r="AD154" s="112">
        <v>1</v>
      </c>
      <c r="AE154" s="112">
        <v>2</v>
      </c>
      <c r="AF154" s="112">
        <v>4</v>
      </c>
      <c r="AG154" s="112">
        <v>12</v>
      </c>
      <c r="AH154" s="112">
        <v>4</v>
      </c>
      <c r="AI154" s="112">
        <v>2</v>
      </c>
      <c r="AJ154" s="112">
        <v>1</v>
      </c>
      <c r="AK154" s="101">
        <f t="shared" si="97"/>
        <v>33</v>
      </c>
      <c r="AL154" s="96">
        <f t="shared" si="104"/>
        <v>22.988505747126435</v>
      </c>
      <c r="AM154" s="98">
        <f t="shared" si="98"/>
        <v>10.126193855241455</v>
      </c>
      <c r="AN154" s="454"/>
      <c r="AO154" s="456"/>
    </row>
    <row r="155" spans="1:41">
      <c r="A155" s="451"/>
      <c r="B155" s="131">
        <f t="shared" si="105"/>
        <v>44.048943270300335</v>
      </c>
      <c r="C155" s="103" t="s">
        <v>121</v>
      </c>
      <c r="D155" s="104"/>
      <c r="E155" s="114" t="s">
        <v>0</v>
      </c>
      <c r="F155" s="116"/>
      <c r="G155" s="107"/>
      <c r="H155" s="107"/>
      <c r="I155" s="107"/>
      <c r="J155" s="107"/>
      <c r="K155" s="107"/>
      <c r="L155" s="107"/>
      <c r="M155" s="107"/>
      <c r="N155" s="109">
        <f t="shared" si="107"/>
        <v>0</v>
      </c>
      <c r="O155" s="109">
        <f>IF($N155&lt;&gt;0,(($N155-$O$6)/($F$6-$O$6))*100,0)</f>
        <v>0</v>
      </c>
      <c r="P155" s="110">
        <f t="shared" si="100"/>
        <v>0</v>
      </c>
      <c r="Q155" s="111">
        <v>4</v>
      </c>
      <c r="R155" s="112">
        <v>4</v>
      </c>
      <c r="S155" s="112">
        <v>4</v>
      </c>
      <c r="T155" s="112">
        <v>2</v>
      </c>
      <c r="U155" s="112">
        <v>4</v>
      </c>
      <c r="V155" s="112">
        <v>4</v>
      </c>
      <c r="W155" s="112">
        <v>2</v>
      </c>
      <c r="X155" s="112">
        <v>4</v>
      </c>
      <c r="Y155" s="96">
        <f t="shared" si="101"/>
        <v>40</v>
      </c>
      <c r="Z155" s="101">
        <f t="shared" si="102"/>
        <v>31.03448275862069</v>
      </c>
      <c r="AA155" s="98">
        <f t="shared" si="103"/>
        <v>13.670361704575967</v>
      </c>
      <c r="AB155" s="113"/>
      <c r="AC155" s="111">
        <v>4</v>
      </c>
      <c r="AD155" s="112">
        <v>4</v>
      </c>
      <c r="AE155" s="112">
        <v>4</v>
      </c>
      <c r="AF155" s="112">
        <v>2</v>
      </c>
      <c r="AG155" s="112">
        <v>4</v>
      </c>
      <c r="AH155" s="112">
        <v>4</v>
      </c>
      <c r="AI155" s="112">
        <v>2</v>
      </c>
      <c r="AJ155" s="112">
        <v>4</v>
      </c>
      <c r="AK155" s="101">
        <f t="shared" si="97"/>
        <v>40</v>
      </c>
      <c r="AL155" s="96">
        <f t="shared" si="104"/>
        <v>31.03448275862069</v>
      </c>
      <c r="AM155" s="98">
        <f t="shared" si="98"/>
        <v>13.670361704575967</v>
      </c>
      <c r="AN155" s="454"/>
      <c r="AO155" s="456"/>
    </row>
    <row r="156" spans="1:41">
      <c r="A156" s="451"/>
      <c r="B156" s="131">
        <f t="shared" si="105"/>
        <v>44.048943270300335</v>
      </c>
      <c r="C156" s="103" t="s">
        <v>122</v>
      </c>
      <c r="D156" s="104"/>
      <c r="E156" s="114" t="s">
        <v>0</v>
      </c>
      <c r="F156" s="116"/>
      <c r="G156" s="107"/>
      <c r="H156" s="107"/>
      <c r="I156" s="107"/>
      <c r="J156" s="107"/>
      <c r="K156" s="107"/>
      <c r="L156" s="107"/>
      <c r="M156" s="107"/>
      <c r="N156" s="109">
        <f t="shared" si="107"/>
        <v>0</v>
      </c>
      <c r="O156" s="109">
        <f t="shared" si="99"/>
        <v>0</v>
      </c>
      <c r="P156" s="110">
        <f t="shared" si="100"/>
        <v>0</v>
      </c>
      <c r="Q156" s="111">
        <v>4</v>
      </c>
      <c r="R156" s="112">
        <v>2</v>
      </c>
      <c r="S156" s="112">
        <v>2</v>
      </c>
      <c r="T156" s="112">
        <v>2</v>
      </c>
      <c r="U156" s="112">
        <v>6</v>
      </c>
      <c r="V156" s="112">
        <v>4</v>
      </c>
      <c r="W156" s="112">
        <v>2</v>
      </c>
      <c r="X156" s="112">
        <v>4</v>
      </c>
      <c r="Y156" s="96">
        <f t="shared" si="101"/>
        <v>36</v>
      </c>
      <c r="Z156" s="101">
        <f t="shared" si="102"/>
        <v>26.436781609195403</v>
      </c>
      <c r="AA156" s="98">
        <f t="shared" si="103"/>
        <v>11.645122933527675</v>
      </c>
      <c r="AB156" s="113"/>
      <c r="AC156" s="111">
        <v>4</v>
      </c>
      <c r="AD156" s="112">
        <v>2</v>
      </c>
      <c r="AE156" s="112">
        <v>2</v>
      </c>
      <c r="AF156" s="112">
        <v>2</v>
      </c>
      <c r="AG156" s="112">
        <v>6</v>
      </c>
      <c r="AH156" s="112">
        <v>4</v>
      </c>
      <c r="AI156" s="112">
        <v>2</v>
      </c>
      <c r="AJ156" s="112">
        <v>4</v>
      </c>
      <c r="AK156" s="101">
        <f t="shared" si="97"/>
        <v>36</v>
      </c>
      <c r="AL156" s="96">
        <f t="shared" si="104"/>
        <v>26.436781609195403</v>
      </c>
      <c r="AM156" s="98">
        <f t="shared" si="98"/>
        <v>11.645122933527675</v>
      </c>
      <c r="AN156" s="454"/>
      <c r="AO156" s="456"/>
    </row>
    <row r="157" spans="1:41">
      <c r="A157" s="451"/>
      <c r="B157" s="131">
        <f t="shared" si="105"/>
        <v>44.048943270300335</v>
      </c>
      <c r="C157" s="103" t="s">
        <v>197</v>
      </c>
      <c r="D157" s="104"/>
      <c r="E157" s="114" t="s">
        <v>0</v>
      </c>
      <c r="F157" s="116"/>
      <c r="G157" s="107"/>
      <c r="H157" s="107"/>
      <c r="I157" s="107"/>
      <c r="J157" s="107"/>
      <c r="K157" s="107"/>
      <c r="L157" s="107"/>
      <c r="M157" s="107"/>
      <c r="N157" s="109">
        <f>(3*$F157)+(2*$G157)+$H157+$I157+$J157+$K157+$L157+M157</f>
        <v>0</v>
      </c>
      <c r="O157" s="109">
        <f t="shared" si="99"/>
        <v>0</v>
      </c>
      <c r="P157" s="110">
        <f t="shared" si="100"/>
        <v>0</v>
      </c>
      <c r="Q157" s="111">
        <v>4</v>
      </c>
      <c r="R157" s="112">
        <v>8</v>
      </c>
      <c r="S157" s="112">
        <v>4</v>
      </c>
      <c r="T157" s="112">
        <v>4</v>
      </c>
      <c r="U157" s="112">
        <v>6</v>
      </c>
      <c r="V157" s="112">
        <v>4</v>
      </c>
      <c r="W157" s="112">
        <v>4</v>
      </c>
      <c r="X157" s="112">
        <v>4</v>
      </c>
      <c r="Y157" s="132">
        <f t="shared" si="101"/>
        <v>54</v>
      </c>
      <c r="Z157" s="101">
        <f t="shared" si="102"/>
        <v>47.126436781609193</v>
      </c>
      <c r="AA157" s="98">
        <f t="shared" si="103"/>
        <v>20.758697403244984</v>
      </c>
      <c r="AB157" s="113"/>
      <c r="AC157" s="112">
        <v>2</v>
      </c>
      <c r="AD157" s="112">
        <v>2</v>
      </c>
      <c r="AE157" s="112">
        <v>2</v>
      </c>
      <c r="AF157" s="112">
        <v>4</v>
      </c>
      <c r="AG157" s="112">
        <v>6</v>
      </c>
      <c r="AH157" s="112">
        <v>4</v>
      </c>
      <c r="AI157" s="112">
        <v>4</v>
      </c>
      <c r="AJ157" s="112">
        <v>4</v>
      </c>
      <c r="AK157" s="101">
        <f t="shared" si="97"/>
        <v>34</v>
      </c>
      <c r="AL157" s="96">
        <f t="shared" si="104"/>
        <v>24.137931034482758</v>
      </c>
      <c r="AM157" s="98">
        <f t="shared" si="98"/>
        <v>10.632503548003529</v>
      </c>
      <c r="AN157" s="454"/>
      <c r="AO157" s="456"/>
    </row>
    <row r="158" spans="1:41" ht="28.5">
      <c r="A158" s="451"/>
      <c r="B158" s="131">
        <f t="shared" si="105"/>
        <v>44.048943270300335</v>
      </c>
      <c r="C158" s="103" t="s">
        <v>199</v>
      </c>
      <c r="D158" s="104"/>
      <c r="E158" s="114" t="s">
        <v>0</v>
      </c>
      <c r="F158" s="116"/>
      <c r="G158" s="107"/>
      <c r="H158" s="107"/>
      <c r="I158" s="107"/>
      <c r="J158" s="107"/>
      <c r="K158" s="107"/>
      <c r="L158" s="107"/>
      <c r="M158" s="107"/>
      <c r="N158" s="109">
        <f t="shared" ref="N158:N162" si="108">(3*$F158)+(2*$G158)+$H158+$I158+$J158+$K158+$L158+M158</f>
        <v>0</v>
      </c>
      <c r="O158" s="109">
        <f t="shared" si="99"/>
        <v>0</v>
      </c>
      <c r="P158" s="110">
        <f t="shared" si="100"/>
        <v>0</v>
      </c>
      <c r="Q158" s="111">
        <v>4</v>
      </c>
      <c r="R158" s="112">
        <v>4</v>
      </c>
      <c r="S158" s="112">
        <v>4</v>
      </c>
      <c r="T158" s="112">
        <v>2</v>
      </c>
      <c r="U158" s="112">
        <v>2</v>
      </c>
      <c r="V158" s="112">
        <v>4</v>
      </c>
      <c r="W158" s="112">
        <v>2</v>
      </c>
      <c r="X158" s="112">
        <v>4</v>
      </c>
      <c r="Y158" s="96">
        <f t="shared" si="101"/>
        <v>38</v>
      </c>
      <c r="Z158" s="101">
        <f t="shared" si="102"/>
        <v>28.735632183908045</v>
      </c>
      <c r="AA158" s="98">
        <f t="shared" si="103"/>
        <v>12.65774231905182</v>
      </c>
      <c r="AB158" s="113"/>
      <c r="AC158" s="111">
        <v>4</v>
      </c>
      <c r="AD158" s="112">
        <v>4</v>
      </c>
      <c r="AE158" s="112">
        <v>4</v>
      </c>
      <c r="AF158" s="112">
        <v>2</v>
      </c>
      <c r="AG158" s="112">
        <v>2</v>
      </c>
      <c r="AH158" s="112">
        <v>4</v>
      </c>
      <c r="AI158" s="112">
        <v>2</v>
      </c>
      <c r="AJ158" s="112">
        <v>4</v>
      </c>
      <c r="AK158" s="101">
        <f t="shared" si="97"/>
        <v>38</v>
      </c>
      <c r="AL158" s="96">
        <f t="shared" si="104"/>
        <v>28.735632183908045</v>
      </c>
      <c r="AM158" s="98">
        <f t="shared" si="98"/>
        <v>12.65774231905182</v>
      </c>
      <c r="AN158" s="454"/>
      <c r="AO158" s="456"/>
    </row>
    <row r="159" spans="1:41">
      <c r="A159" s="451"/>
      <c r="B159" s="131">
        <f t="shared" si="105"/>
        <v>44.048943270300335</v>
      </c>
      <c r="C159" s="103" t="s">
        <v>127</v>
      </c>
      <c r="D159" s="104"/>
      <c r="E159" s="114" t="s">
        <v>0</v>
      </c>
      <c r="F159" s="116"/>
      <c r="G159" s="107"/>
      <c r="H159" s="107"/>
      <c r="I159" s="107"/>
      <c r="J159" s="107"/>
      <c r="K159" s="107"/>
      <c r="L159" s="107"/>
      <c r="M159" s="107"/>
      <c r="N159" s="109">
        <f t="shared" si="108"/>
        <v>0</v>
      </c>
      <c r="O159" s="109">
        <f t="shared" si="99"/>
        <v>0</v>
      </c>
      <c r="P159" s="110">
        <f t="shared" si="100"/>
        <v>0</v>
      </c>
      <c r="Q159" s="111">
        <v>4</v>
      </c>
      <c r="R159" s="112">
        <v>4</v>
      </c>
      <c r="S159" s="112">
        <v>4</v>
      </c>
      <c r="T159" s="112">
        <v>2</v>
      </c>
      <c r="U159" s="112">
        <v>2</v>
      </c>
      <c r="V159" s="112">
        <v>4</v>
      </c>
      <c r="W159" s="112">
        <v>2</v>
      </c>
      <c r="X159" s="112">
        <v>4</v>
      </c>
      <c r="Y159" s="96">
        <f t="shared" si="101"/>
        <v>38</v>
      </c>
      <c r="Z159" s="101">
        <f t="shared" si="102"/>
        <v>28.735632183908045</v>
      </c>
      <c r="AA159" s="98">
        <f t="shared" si="103"/>
        <v>12.65774231905182</v>
      </c>
      <c r="AB159" s="113"/>
      <c r="AC159" s="111">
        <v>4</v>
      </c>
      <c r="AD159" s="112">
        <v>4</v>
      </c>
      <c r="AE159" s="112">
        <v>4</v>
      </c>
      <c r="AF159" s="112">
        <v>2</v>
      </c>
      <c r="AG159" s="112">
        <v>2</v>
      </c>
      <c r="AH159" s="112">
        <v>4</v>
      </c>
      <c r="AI159" s="112">
        <v>2</v>
      </c>
      <c r="AJ159" s="112">
        <v>4</v>
      </c>
      <c r="AK159" s="101">
        <f t="shared" si="97"/>
        <v>38</v>
      </c>
      <c r="AL159" s="96">
        <f t="shared" si="104"/>
        <v>28.735632183908045</v>
      </c>
      <c r="AM159" s="98">
        <f t="shared" si="98"/>
        <v>12.65774231905182</v>
      </c>
      <c r="AN159" s="454"/>
      <c r="AO159" s="456"/>
    </row>
    <row r="160" spans="1:41">
      <c r="A160" s="451"/>
      <c r="B160" s="131">
        <f t="shared" si="105"/>
        <v>44.048943270300335</v>
      </c>
      <c r="C160" s="103" t="s">
        <v>128</v>
      </c>
      <c r="D160" s="104"/>
      <c r="E160" s="114" t="s">
        <v>0</v>
      </c>
      <c r="F160" s="116"/>
      <c r="G160" s="107"/>
      <c r="H160" s="107"/>
      <c r="I160" s="107"/>
      <c r="J160" s="107"/>
      <c r="K160" s="107"/>
      <c r="L160" s="107"/>
      <c r="M160" s="107"/>
      <c r="N160" s="109">
        <f t="shared" si="108"/>
        <v>0</v>
      </c>
      <c r="O160" s="109">
        <f t="shared" si="99"/>
        <v>0</v>
      </c>
      <c r="P160" s="110">
        <f t="shared" si="100"/>
        <v>0</v>
      </c>
      <c r="Q160" s="111">
        <v>2</v>
      </c>
      <c r="R160" s="112">
        <v>2</v>
      </c>
      <c r="S160" s="112">
        <v>4</v>
      </c>
      <c r="T160" s="112">
        <v>2</v>
      </c>
      <c r="U160" s="112">
        <v>2</v>
      </c>
      <c r="V160" s="112">
        <v>4</v>
      </c>
      <c r="W160" s="112">
        <v>4</v>
      </c>
      <c r="X160" s="112">
        <v>4</v>
      </c>
      <c r="Y160" s="96">
        <f t="shared" si="101"/>
        <v>30</v>
      </c>
      <c r="Z160" s="101">
        <f t="shared" si="102"/>
        <v>19.540229885057471</v>
      </c>
      <c r="AA160" s="98">
        <f t="shared" si="103"/>
        <v>8.6072647769552368</v>
      </c>
      <c r="AB160" s="113"/>
      <c r="AC160" s="111">
        <v>2</v>
      </c>
      <c r="AD160" s="112">
        <v>2</v>
      </c>
      <c r="AE160" s="112">
        <v>4</v>
      </c>
      <c r="AF160" s="112">
        <v>2</v>
      </c>
      <c r="AG160" s="112">
        <v>2</v>
      </c>
      <c r="AH160" s="112">
        <v>4</v>
      </c>
      <c r="AI160" s="112">
        <v>4</v>
      </c>
      <c r="AJ160" s="112">
        <v>4</v>
      </c>
      <c r="AK160" s="101">
        <f t="shared" si="97"/>
        <v>30</v>
      </c>
      <c r="AL160" s="96">
        <f t="shared" si="104"/>
        <v>19.540229885057471</v>
      </c>
      <c r="AM160" s="98">
        <f t="shared" si="98"/>
        <v>8.6072647769552368</v>
      </c>
      <c r="AN160" s="454"/>
      <c r="AO160" s="456"/>
    </row>
    <row r="161" spans="1:41">
      <c r="A161" s="451"/>
      <c r="B161" s="131">
        <f t="shared" si="105"/>
        <v>44.048943270300335</v>
      </c>
      <c r="C161" s="103" t="s">
        <v>200</v>
      </c>
      <c r="D161" s="104"/>
      <c r="E161" s="114" t="s">
        <v>216</v>
      </c>
      <c r="F161" s="116">
        <v>4</v>
      </c>
      <c r="G161" s="107">
        <v>2</v>
      </c>
      <c r="H161" s="107">
        <v>2</v>
      </c>
      <c r="I161" s="107">
        <v>2</v>
      </c>
      <c r="J161" s="107">
        <v>4</v>
      </c>
      <c r="K161" s="107">
        <v>4</v>
      </c>
      <c r="L161" s="107">
        <v>4</v>
      </c>
      <c r="M161" s="107">
        <v>4</v>
      </c>
      <c r="N161" s="109">
        <f t="shared" si="108"/>
        <v>36</v>
      </c>
      <c r="O161" s="109">
        <f t="shared" si="99"/>
        <v>26.436781609195403</v>
      </c>
      <c r="P161" s="110">
        <f t="shared" si="100"/>
        <v>11.645122933527675</v>
      </c>
      <c r="Q161" s="111"/>
      <c r="R161" s="112"/>
      <c r="S161" s="112"/>
      <c r="T161" s="112"/>
      <c r="U161" s="112"/>
      <c r="V161" s="112"/>
      <c r="W161" s="112"/>
      <c r="X161" s="112"/>
      <c r="Y161" s="96">
        <v>0</v>
      </c>
      <c r="Z161" s="96">
        <v>0</v>
      </c>
      <c r="AA161" s="96">
        <v>0</v>
      </c>
      <c r="AB161" s="113"/>
      <c r="AC161" s="112"/>
      <c r="AD161" s="112"/>
      <c r="AE161" s="112"/>
      <c r="AF161" s="112"/>
      <c r="AG161" s="112"/>
      <c r="AH161" s="112"/>
      <c r="AI161" s="112"/>
      <c r="AJ161" s="112"/>
      <c r="AK161" s="101">
        <f t="shared" si="97"/>
        <v>0</v>
      </c>
      <c r="AL161" s="96">
        <f t="shared" si="104"/>
        <v>0</v>
      </c>
      <c r="AM161" s="98">
        <f t="shared" si="98"/>
        <v>0</v>
      </c>
      <c r="AN161" s="454"/>
      <c r="AO161" s="456"/>
    </row>
    <row r="162" spans="1:41" ht="15.75" thickBot="1">
      <c r="A162" s="451"/>
      <c r="B162" s="131">
        <f t="shared" si="105"/>
        <v>44.048943270300335</v>
      </c>
      <c r="C162" s="103" t="s">
        <v>130</v>
      </c>
      <c r="D162" s="104"/>
      <c r="E162" s="114" t="s">
        <v>216</v>
      </c>
      <c r="F162" s="116">
        <v>4</v>
      </c>
      <c r="G162" s="107">
        <v>4</v>
      </c>
      <c r="H162" s="107">
        <v>2</v>
      </c>
      <c r="I162" s="107">
        <v>4</v>
      </c>
      <c r="J162" s="107">
        <v>4</v>
      </c>
      <c r="K162" s="107">
        <v>4</v>
      </c>
      <c r="L162" s="107">
        <v>4</v>
      </c>
      <c r="M162" s="107">
        <v>4</v>
      </c>
      <c r="N162" s="109">
        <f t="shared" si="108"/>
        <v>42</v>
      </c>
      <c r="O162" s="109">
        <f t="shared" si="99"/>
        <v>33.333333333333329</v>
      </c>
      <c r="P162" s="110">
        <f t="shared" si="100"/>
        <v>14.682981090100109</v>
      </c>
      <c r="Q162" s="111"/>
      <c r="R162" s="112"/>
      <c r="S162" s="112"/>
      <c r="T162" s="112"/>
      <c r="U162" s="112"/>
      <c r="V162" s="112"/>
      <c r="W162" s="112"/>
      <c r="X162" s="112"/>
      <c r="Y162" s="96">
        <f t="shared" si="101"/>
        <v>0</v>
      </c>
      <c r="Z162" s="101">
        <f t="shared" si="102"/>
        <v>0</v>
      </c>
      <c r="AA162" s="98">
        <f t="shared" si="103"/>
        <v>0</v>
      </c>
      <c r="AB162" s="113"/>
      <c r="AC162" s="112"/>
      <c r="AD162" s="112"/>
      <c r="AE162" s="112"/>
      <c r="AF162" s="112"/>
      <c r="AG162" s="112"/>
      <c r="AH162" s="112"/>
      <c r="AI162" s="112"/>
      <c r="AJ162" s="112"/>
      <c r="AK162" s="101">
        <f t="shared" si="97"/>
        <v>0</v>
      </c>
      <c r="AL162" s="96">
        <f t="shared" si="104"/>
        <v>0</v>
      </c>
      <c r="AM162" s="98">
        <f t="shared" si="98"/>
        <v>0</v>
      </c>
      <c r="AN162" s="454"/>
      <c r="AO162" s="456"/>
    </row>
    <row r="163" spans="1:41" ht="15.75" thickBot="1">
      <c r="A163" s="452"/>
      <c r="B163" s="131">
        <f t="shared" si="105"/>
        <v>44.048943270300335</v>
      </c>
      <c r="C163" s="457"/>
      <c r="D163" s="458"/>
      <c r="E163" s="459"/>
      <c r="F163" s="460" t="s">
        <v>183</v>
      </c>
      <c r="G163" s="461"/>
      <c r="H163" s="461"/>
      <c r="I163" s="461"/>
      <c r="J163" s="461"/>
      <c r="K163" s="461"/>
      <c r="L163" s="461"/>
      <c r="M163" s="462"/>
      <c r="N163" s="118">
        <f>IF(SUM($N148:$N162),(1-EXP(-((SUM($N148:$N162)/COUNTIF($N148:$N162,"&gt;0"))^1)))*($F$6-(MAX($N148:$N162)))*(1-1/(EXP((((COUNTIF($N148:$N162,"&gt;0")^1)-1)*0.1))))+(MAX($N148:$N162)),0)</f>
        <v>47.519429753914352</v>
      </c>
      <c r="O163" s="119">
        <f>IF($N163&lt;&gt;0,(($N163-$O$6)/($F$6-$O$6))*100,0)</f>
        <v>39.677505464269366</v>
      </c>
      <c r="P163" s="120">
        <f>IF(SUM($N148:$N162),(($O163*$B157)/100),0)</f>
        <v>17.47752187302633</v>
      </c>
      <c r="Q163" s="463" t="s">
        <v>184</v>
      </c>
      <c r="R163" s="461"/>
      <c r="S163" s="461"/>
      <c r="T163" s="461"/>
      <c r="U163" s="461"/>
      <c r="V163" s="461"/>
      <c r="W163" s="461"/>
      <c r="X163" s="462"/>
      <c r="Y163" s="121">
        <f>IF(SUM($Y148:$Y162),(1-EXP(-((SUM($Y148:$Y162)/COUNTIF($Y148:$Y162,"&gt;0"))^1)))*($F$6-(MAX($Y148:$Y162)))*(1-1/(EXP((((COUNTIF($Y148:$Y162,"&gt;0")^1)-1)*0.1))))+(MAX($Y148:$Y162)),0)</f>
        <v>89.759396794985136</v>
      </c>
      <c r="Z163" s="122">
        <f>IF($Y163&lt;&gt;0,(($Y163-$O$6)/($F$6-$O$6))*100,0)</f>
        <v>88.229191718373727</v>
      </c>
      <c r="AA163" s="120">
        <f>IF(SUM($Y148:$Y162),(($Z163*$B163)/100),0)</f>
        <v>38.864026607870962</v>
      </c>
      <c r="AB163" s="123">
        <f>+P163-AA163</f>
        <v>-21.386504734844632</v>
      </c>
      <c r="AC163" s="124" t="s">
        <v>158</v>
      </c>
      <c r="AD163" s="463" t="s">
        <v>185</v>
      </c>
      <c r="AE163" s="461"/>
      <c r="AF163" s="461"/>
      <c r="AG163" s="461"/>
      <c r="AH163" s="461"/>
      <c r="AI163" s="461"/>
      <c r="AJ163" s="464"/>
      <c r="AK163" s="122">
        <f>IF(SUM($AK148:$AK162),(1-EXP(-((SUM($AK148:$AK162)/COUNTIF($AK148:$AK162,"&gt;0"))^1)))*($F$6-(MAX($AK148:$AK162)))*(1-1/(EXP((((COUNTIF($AK148:$AK162,"&gt;0")^1)-1)*0.1))))+(MAX($AK148:$AK162)),0)</f>
        <v>82.530735709092241</v>
      </c>
      <c r="AL163" s="122">
        <f>IF($AK163&lt;&gt;0,(($AK163-$O$6)/($F$6-$O$6))*100,0)</f>
        <v>79.920385872519816</v>
      </c>
      <c r="AM163" s="120">
        <f>IF(SUM($AK148:$AK162),(($AL163*$B163)/100),0)</f>
        <v>35.204085434391374</v>
      </c>
      <c r="AN163" s="125" t="s">
        <v>186</v>
      </c>
      <c r="AO163" s="126">
        <f>$P163-$AM163</f>
        <v>-17.726563561365044</v>
      </c>
    </row>
    <row r="164" spans="1:41">
      <c r="T164">
        <f>COUNTIF(Y148:Y162,"&lt;25")</f>
        <v>2</v>
      </c>
      <c r="U164">
        <f>COUNTIFS((Y148:Y162),"&gt;=25",(Y148:Y162),"&lt;50")</f>
        <v>10</v>
      </c>
      <c r="V164">
        <f>COUNTIFS((Y148:Y162),"&gt;=50",(Y148:Y162),"&lt;70")</f>
        <v>3</v>
      </c>
      <c r="W164">
        <f>COUNTIFS((Y148:Y162),"&gt;=70",(Y148:Y162),"&lt;100")</f>
        <v>0</v>
      </c>
      <c r="X164">
        <f>SUM(T164:W164)</f>
        <v>15</v>
      </c>
      <c r="AF164">
        <f>COUNTIF(AK148:AK162,"&lt;25")</f>
        <v>2</v>
      </c>
      <c r="AG164">
        <f>COUNTIFS((AK148:AK162),"&gt;=25",(AK148:AK162),"&lt;50")</f>
        <v>13</v>
      </c>
      <c r="AH164">
        <f>COUNTIFS((AK148:AK162),"&gt;=50",(AK148:AK162),"&lt;70")</f>
        <v>0</v>
      </c>
      <c r="AI164">
        <f>COUNTIFS((AK148:AK162),"&gt;70",(AK148:AK162),"&lt;100")</f>
        <v>0</v>
      </c>
      <c r="AJ164">
        <f>SUM(AF164:AI164)</f>
        <v>15</v>
      </c>
    </row>
    <row r="165" spans="1:41" ht="15.75" thickBot="1"/>
    <row r="166" spans="1:41">
      <c r="A166" s="470" t="s">
        <v>146</v>
      </c>
      <c r="B166" s="472" t="s">
        <v>147</v>
      </c>
      <c r="C166" s="474" t="s">
        <v>148</v>
      </c>
      <c r="D166" s="476" t="s">
        <v>149</v>
      </c>
      <c r="E166" s="478" t="s">
        <v>150</v>
      </c>
      <c r="F166" s="465" t="s">
        <v>151</v>
      </c>
      <c r="G166" s="466"/>
      <c r="H166" s="466"/>
      <c r="I166" s="466"/>
      <c r="J166" s="466"/>
      <c r="K166" s="466"/>
      <c r="L166" s="466"/>
      <c r="M166" s="466"/>
      <c r="N166" s="466" t="s">
        <v>152</v>
      </c>
      <c r="O166" s="466"/>
      <c r="P166" s="467"/>
      <c r="Q166" s="443" t="s">
        <v>153</v>
      </c>
      <c r="R166" s="444"/>
      <c r="S166" s="444"/>
      <c r="T166" s="444"/>
      <c r="U166" s="444"/>
      <c r="V166" s="444"/>
      <c r="W166" s="444"/>
      <c r="X166" s="444"/>
      <c r="Y166" s="444" t="s">
        <v>152</v>
      </c>
      <c r="Z166" s="444"/>
      <c r="AA166" s="445"/>
      <c r="AB166" s="468" t="s">
        <v>154</v>
      </c>
      <c r="AC166" s="441" t="s">
        <v>155</v>
      </c>
      <c r="AD166" s="442"/>
      <c r="AE166" s="442"/>
      <c r="AF166" s="442"/>
      <c r="AG166" s="442"/>
      <c r="AH166" s="442"/>
      <c r="AI166" s="442"/>
      <c r="AJ166" s="443"/>
      <c r="AK166" s="444" t="s">
        <v>152</v>
      </c>
      <c r="AL166" s="444"/>
      <c r="AM166" s="445"/>
      <c r="AN166" s="446" t="s">
        <v>156</v>
      </c>
      <c r="AO166" s="448" t="s">
        <v>157</v>
      </c>
    </row>
    <row r="167" spans="1:41" ht="34.5" thickBot="1">
      <c r="A167" s="471"/>
      <c r="B167" s="473"/>
      <c r="C167" s="475"/>
      <c r="D167" s="477"/>
      <c r="E167" s="475"/>
      <c r="F167" s="78" t="s">
        <v>158</v>
      </c>
      <c r="G167" s="79" t="s">
        <v>159</v>
      </c>
      <c r="H167" s="79" t="s">
        <v>160</v>
      </c>
      <c r="I167" s="79" t="s">
        <v>161</v>
      </c>
      <c r="J167" s="79" t="s">
        <v>162</v>
      </c>
      <c r="K167" s="79" t="s">
        <v>163</v>
      </c>
      <c r="L167" s="79" t="s">
        <v>164</v>
      </c>
      <c r="M167" s="79" t="s">
        <v>165</v>
      </c>
      <c r="N167" s="80" t="s">
        <v>166</v>
      </c>
      <c r="O167" s="80" t="s">
        <v>167</v>
      </c>
      <c r="P167" s="81" t="s">
        <v>168</v>
      </c>
      <c r="Q167" s="82" t="s">
        <v>158</v>
      </c>
      <c r="R167" s="83" t="s">
        <v>159</v>
      </c>
      <c r="S167" s="83" t="s">
        <v>160</v>
      </c>
      <c r="T167" s="83" t="s">
        <v>161</v>
      </c>
      <c r="U167" s="83" t="s">
        <v>162</v>
      </c>
      <c r="V167" s="83" t="s">
        <v>163</v>
      </c>
      <c r="W167" s="83" t="s">
        <v>164</v>
      </c>
      <c r="X167" s="83" t="s">
        <v>165</v>
      </c>
      <c r="Y167" s="84" t="s">
        <v>169</v>
      </c>
      <c r="Z167" s="84" t="s">
        <v>170</v>
      </c>
      <c r="AA167" s="85" t="s">
        <v>171</v>
      </c>
      <c r="AB167" s="469"/>
      <c r="AC167" s="83" t="s">
        <v>172</v>
      </c>
      <c r="AD167" s="83" t="s">
        <v>173</v>
      </c>
      <c r="AE167" s="83" t="s">
        <v>174</v>
      </c>
      <c r="AF167" s="83" t="s">
        <v>175</v>
      </c>
      <c r="AG167" s="83" t="s">
        <v>176</v>
      </c>
      <c r="AH167" s="83" t="s">
        <v>177</v>
      </c>
      <c r="AI167" s="83" t="s">
        <v>178</v>
      </c>
      <c r="AJ167" s="83" t="s">
        <v>179</v>
      </c>
      <c r="AK167" s="84" t="s">
        <v>180</v>
      </c>
      <c r="AL167" s="84" t="s">
        <v>181</v>
      </c>
      <c r="AM167" s="84" t="s">
        <v>182</v>
      </c>
      <c r="AN167" s="447"/>
      <c r="AO167" s="449"/>
    </row>
    <row r="168" spans="1:41">
      <c r="A168" s="450" t="s">
        <v>52</v>
      </c>
      <c r="B168" s="130">
        <f>'3- Ponderacion factores'!N43</f>
        <v>49.555061179087886</v>
      </c>
      <c r="C168" s="87" t="s">
        <v>108</v>
      </c>
      <c r="D168" s="88"/>
      <c r="E168" s="89" t="s">
        <v>0</v>
      </c>
      <c r="F168" s="90"/>
      <c r="G168" s="91"/>
      <c r="H168" s="91"/>
      <c r="I168" s="91"/>
      <c r="J168" s="91"/>
      <c r="K168" s="91"/>
      <c r="L168" s="91"/>
      <c r="M168" s="91"/>
      <c r="N168" s="92">
        <f>(3*$F168)+(2*$G168)+$H168+$I168+$J168+$K168+$L168+M168</f>
        <v>0</v>
      </c>
      <c r="O168" s="93">
        <f>IF($N168&lt;&gt;0,(($N168-$O$6)/($F$6-$O$6))*100,0)</f>
        <v>0</v>
      </c>
      <c r="P168" s="94">
        <f>($O168*$B168)/100</f>
        <v>0</v>
      </c>
      <c r="Q168" s="95">
        <v>4</v>
      </c>
      <c r="R168" s="95">
        <v>1</v>
      </c>
      <c r="S168" s="95">
        <v>2</v>
      </c>
      <c r="T168" s="95">
        <v>4</v>
      </c>
      <c r="U168" s="95">
        <v>6</v>
      </c>
      <c r="V168" s="95">
        <v>1</v>
      </c>
      <c r="W168" s="95">
        <v>2</v>
      </c>
      <c r="X168" s="95">
        <v>1</v>
      </c>
      <c r="Y168" s="96">
        <f>(3*$Q168)+(2*$R168)+$S168+$T168+$U168+$V168+$W168+$X168</f>
        <v>30</v>
      </c>
      <c r="Z168" s="97">
        <f>IF($Y168&lt;&gt;0,(($Y168-$O$6)/($F$6-$O$6))*100,0)</f>
        <v>19.540229885057471</v>
      </c>
      <c r="AA168" s="98">
        <f>($Z168*$B168)/100</f>
        <v>9.6831728740746446</v>
      </c>
      <c r="AB168" s="99"/>
      <c r="AC168" s="95">
        <v>4</v>
      </c>
      <c r="AD168" s="95">
        <v>1</v>
      </c>
      <c r="AE168" s="95">
        <v>2</v>
      </c>
      <c r="AF168" s="95">
        <v>4</v>
      </c>
      <c r="AG168" s="95">
        <v>6</v>
      </c>
      <c r="AH168" s="95">
        <v>1</v>
      </c>
      <c r="AI168" s="95">
        <v>2</v>
      </c>
      <c r="AJ168" s="95">
        <v>1</v>
      </c>
      <c r="AK168" s="101">
        <f t="shared" ref="AK168:AK178" si="109">(3*$AC168)+(2*$AD168)+$AE168+$AF168+$AG168+$AH168+$AI168+$AJ168</f>
        <v>30</v>
      </c>
      <c r="AL168" s="96">
        <f>IF($AK168&lt;&gt;0,(($AK168-$O$6)/($F$6-$O$6))*100,0)</f>
        <v>19.540229885057471</v>
      </c>
      <c r="AM168" s="98">
        <f t="shared" ref="AM168:AM178" si="110">($AL168*$B168)/100</f>
        <v>9.6831728740746446</v>
      </c>
      <c r="AN168" s="453">
        <f>$AO179-$AB179</f>
        <v>0</v>
      </c>
      <c r="AO168" s="455"/>
    </row>
    <row r="169" spans="1:41">
      <c r="A169" s="451"/>
      <c r="B169" s="131">
        <f>$B$168</f>
        <v>49.555061179087886</v>
      </c>
      <c r="C169" s="103" t="s">
        <v>109</v>
      </c>
      <c r="D169" s="104"/>
      <c r="E169" s="105" t="s">
        <v>0</v>
      </c>
      <c r="F169" s="106"/>
      <c r="G169" s="107"/>
      <c r="H169" s="107"/>
      <c r="I169" s="107"/>
      <c r="J169" s="107"/>
      <c r="K169" s="107"/>
      <c r="L169" s="107"/>
      <c r="M169" s="107"/>
      <c r="N169" s="108">
        <f>(3*$F169)+(2*$G169)+$H169+$I169+$J169+$K169+$L169+M169</f>
        <v>0</v>
      </c>
      <c r="O169" s="109">
        <f t="shared" ref="O169:O178" si="111">IF($N169&lt;&gt;0,(($N169-$O$6)/($F$6-$O$6))*100,0)</f>
        <v>0</v>
      </c>
      <c r="P169" s="110">
        <f t="shared" ref="P169:P178" si="112">($O169*$B169)/100</f>
        <v>0</v>
      </c>
      <c r="Q169" s="111">
        <v>2</v>
      </c>
      <c r="R169" s="112">
        <v>1</v>
      </c>
      <c r="S169" s="112">
        <v>2</v>
      </c>
      <c r="T169" s="112">
        <v>2</v>
      </c>
      <c r="U169" s="112">
        <v>4</v>
      </c>
      <c r="V169" s="112">
        <v>1</v>
      </c>
      <c r="W169" s="112">
        <v>2</v>
      </c>
      <c r="X169" s="112">
        <v>1</v>
      </c>
      <c r="Y169" s="96">
        <f t="shared" ref="Y169:Y178" si="113">(3*$Q169)+(2*$R169)+$S169+$T169+$U169+$V169+$W169+$X169</f>
        <v>20</v>
      </c>
      <c r="Z169" s="101">
        <f t="shared" ref="Z169:Z178" si="114">IF($Y169&lt;&gt;0,(($Y169-$O$6)/($F$6-$O$6))*100,0)</f>
        <v>8.0459770114942533</v>
      </c>
      <c r="AA169" s="98">
        <f t="shared" ref="AA169:AA178" si="115">($Z169*$B169)/100</f>
        <v>3.9871888305013243</v>
      </c>
      <c r="AB169" s="113"/>
      <c r="AC169" s="111">
        <v>2</v>
      </c>
      <c r="AD169" s="112">
        <v>1</v>
      </c>
      <c r="AE169" s="112">
        <v>2</v>
      </c>
      <c r="AF169" s="112">
        <v>2</v>
      </c>
      <c r="AG169" s="112">
        <v>4</v>
      </c>
      <c r="AH169" s="112">
        <v>1</v>
      </c>
      <c r="AI169" s="112">
        <v>2</v>
      </c>
      <c r="AJ169" s="112">
        <v>1</v>
      </c>
      <c r="AK169" s="101">
        <f t="shared" si="109"/>
        <v>20</v>
      </c>
      <c r="AL169" s="96">
        <f t="shared" ref="AL169:AL178" si="116">IF($AK169&lt;&gt;0,(($AK169-$O$6)/($F$6-$O$6))*100,0)</f>
        <v>8.0459770114942533</v>
      </c>
      <c r="AM169" s="98">
        <f t="shared" si="110"/>
        <v>3.9871888305013243</v>
      </c>
      <c r="AN169" s="454"/>
      <c r="AO169" s="456"/>
    </row>
    <row r="170" spans="1:41">
      <c r="A170" s="451"/>
      <c r="B170" s="131">
        <f t="shared" ref="B170:B179" si="117">$B$168</f>
        <v>49.555061179087886</v>
      </c>
      <c r="C170" s="103" t="s">
        <v>191</v>
      </c>
      <c r="D170" s="104"/>
      <c r="E170" s="105" t="s">
        <v>0</v>
      </c>
      <c r="F170" s="106"/>
      <c r="G170" s="107"/>
      <c r="H170" s="107"/>
      <c r="I170" s="107"/>
      <c r="J170" s="107"/>
      <c r="K170" s="107"/>
      <c r="L170" s="107"/>
      <c r="M170" s="107"/>
      <c r="N170" s="108">
        <f t="shared" ref="N170:N172" si="118">(3*$F170)+(2*$G170)+$H170+$I170+$J170+$K170+$L170+M170</f>
        <v>0</v>
      </c>
      <c r="O170" s="109">
        <f t="shared" si="111"/>
        <v>0</v>
      </c>
      <c r="P170" s="110">
        <f t="shared" si="112"/>
        <v>0</v>
      </c>
      <c r="Q170" s="111">
        <v>2</v>
      </c>
      <c r="R170" s="112">
        <v>1</v>
      </c>
      <c r="S170" s="112">
        <v>2</v>
      </c>
      <c r="T170" s="112">
        <v>4</v>
      </c>
      <c r="U170" s="112">
        <v>4</v>
      </c>
      <c r="V170" s="112">
        <v>1</v>
      </c>
      <c r="W170" s="112">
        <v>2</v>
      </c>
      <c r="X170" s="112">
        <v>1</v>
      </c>
      <c r="Y170" s="96">
        <f t="shared" si="113"/>
        <v>22</v>
      </c>
      <c r="Z170" s="101">
        <f t="shared" si="114"/>
        <v>10.344827586206897</v>
      </c>
      <c r="AA170" s="98">
        <f t="shared" si="115"/>
        <v>5.1263856392159877</v>
      </c>
      <c r="AB170" s="113"/>
      <c r="AC170" s="111">
        <v>2</v>
      </c>
      <c r="AD170" s="112">
        <v>1</v>
      </c>
      <c r="AE170" s="112">
        <v>2</v>
      </c>
      <c r="AF170" s="112">
        <v>4</v>
      </c>
      <c r="AG170" s="112">
        <v>4</v>
      </c>
      <c r="AH170" s="112">
        <v>1</v>
      </c>
      <c r="AI170" s="112">
        <v>2</v>
      </c>
      <c r="AJ170" s="112">
        <v>1</v>
      </c>
      <c r="AK170" s="101">
        <f t="shared" si="109"/>
        <v>22</v>
      </c>
      <c r="AL170" s="96">
        <f t="shared" si="116"/>
        <v>10.344827586206897</v>
      </c>
      <c r="AM170" s="98">
        <f t="shared" si="110"/>
        <v>5.1263856392159877</v>
      </c>
      <c r="AN170" s="454"/>
      <c r="AO170" s="456"/>
    </row>
    <row r="171" spans="1:41">
      <c r="A171" s="451"/>
      <c r="B171" s="131">
        <f t="shared" si="117"/>
        <v>49.555061179087886</v>
      </c>
      <c r="C171" s="103" t="s">
        <v>192</v>
      </c>
      <c r="D171" s="104"/>
      <c r="E171" s="105" t="s">
        <v>0</v>
      </c>
      <c r="F171" s="106"/>
      <c r="G171" s="107"/>
      <c r="H171" s="107"/>
      <c r="I171" s="107"/>
      <c r="J171" s="107"/>
      <c r="K171" s="107"/>
      <c r="L171" s="107"/>
      <c r="M171" s="107"/>
      <c r="N171" s="108">
        <f t="shared" si="118"/>
        <v>0</v>
      </c>
      <c r="O171" s="109">
        <f t="shared" si="111"/>
        <v>0</v>
      </c>
      <c r="P171" s="110">
        <f t="shared" si="112"/>
        <v>0</v>
      </c>
      <c r="Q171" s="111">
        <v>4</v>
      </c>
      <c r="R171" s="112">
        <v>2</v>
      </c>
      <c r="S171" s="112">
        <v>2</v>
      </c>
      <c r="T171" s="112">
        <v>4</v>
      </c>
      <c r="U171" s="112">
        <v>4</v>
      </c>
      <c r="V171" s="112">
        <v>1</v>
      </c>
      <c r="W171" s="112">
        <v>4</v>
      </c>
      <c r="X171" s="112">
        <v>1</v>
      </c>
      <c r="Y171" s="96">
        <f t="shared" si="113"/>
        <v>32</v>
      </c>
      <c r="Z171" s="101">
        <f t="shared" si="114"/>
        <v>21.839080459770116</v>
      </c>
      <c r="AA171" s="98">
        <f t="shared" si="115"/>
        <v>10.822369682789308</v>
      </c>
      <c r="AB171" s="113"/>
      <c r="AC171" s="111">
        <v>4</v>
      </c>
      <c r="AD171" s="112">
        <v>2</v>
      </c>
      <c r="AE171" s="112">
        <v>2</v>
      </c>
      <c r="AF171" s="112">
        <v>4</v>
      </c>
      <c r="AG171" s="112">
        <v>4</v>
      </c>
      <c r="AH171" s="112">
        <v>1</v>
      </c>
      <c r="AI171" s="112">
        <v>4</v>
      </c>
      <c r="AJ171" s="112">
        <v>1</v>
      </c>
      <c r="AK171" s="101">
        <f t="shared" si="109"/>
        <v>32</v>
      </c>
      <c r="AL171" s="96">
        <f t="shared" si="116"/>
        <v>21.839080459770116</v>
      </c>
      <c r="AM171" s="98">
        <f t="shared" si="110"/>
        <v>10.822369682789308</v>
      </c>
      <c r="AN171" s="454"/>
      <c r="AO171" s="456"/>
    </row>
    <row r="172" spans="1:41">
      <c r="A172" s="451"/>
      <c r="B172" s="131">
        <f t="shared" si="117"/>
        <v>49.555061179087886</v>
      </c>
      <c r="C172" s="103" t="s">
        <v>187</v>
      </c>
      <c r="D172" s="104"/>
      <c r="E172" s="114" t="s">
        <v>0</v>
      </c>
      <c r="F172" s="115"/>
      <c r="G172" s="91"/>
      <c r="H172" s="91"/>
      <c r="I172" s="91"/>
      <c r="J172" s="91"/>
      <c r="K172" s="91"/>
      <c r="L172" s="91"/>
      <c r="M172" s="91"/>
      <c r="N172" s="109">
        <f t="shared" si="118"/>
        <v>0</v>
      </c>
      <c r="O172" s="109">
        <f t="shared" si="111"/>
        <v>0</v>
      </c>
      <c r="P172" s="110">
        <f t="shared" si="112"/>
        <v>0</v>
      </c>
      <c r="Q172" s="111">
        <v>2</v>
      </c>
      <c r="R172" s="112">
        <v>2</v>
      </c>
      <c r="S172" s="112">
        <v>2</v>
      </c>
      <c r="T172" s="112">
        <v>4</v>
      </c>
      <c r="U172" s="112">
        <v>4</v>
      </c>
      <c r="V172" s="112">
        <v>1</v>
      </c>
      <c r="W172" s="112">
        <v>4</v>
      </c>
      <c r="X172" s="112">
        <v>1</v>
      </c>
      <c r="Y172" s="96">
        <f t="shared" si="113"/>
        <v>26</v>
      </c>
      <c r="Z172" s="101">
        <f t="shared" si="114"/>
        <v>14.942528735632186</v>
      </c>
      <c r="AA172" s="98">
        <f t="shared" si="115"/>
        <v>7.4047792566453179</v>
      </c>
      <c r="AB172" s="113"/>
      <c r="AC172" s="111">
        <v>2</v>
      </c>
      <c r="AD172" s="112">
        <v>2</v>
      </c>
      <c r="AE172" s="112">
        <v>2</v>
      </c>
      <c r="AF172" s="112">
        <v>4</v>
      </c>
      <c r="AG172" s="112">
        <v>4</v>
      </c>
      <c r="AH172" s="112">
        <v>1</v>
      </c>
      <c r="AI172" s="112">
        <v>4</v>
      </c>
      <c r="AJ172" s="112">
        <v>1</v>
      </c>
      <c r="AK172" s="101">
        <f t="shared" si="109"/>
        <v>26</v>
      </c>
      <c r="AL172" s="96">
        <f t="shared" si="116"/>
        <v>14.942528735632186</v>
      </c>
      <c r="AM172" s="98">
        <f t="shared" si="110"/>
        <v>7.4047792566453179</v>
      </c>
      <c r="AN172" s="454"/>
      <c r="AO172" s="456"/>
    </row>
    <row r="173" spans="1:41">
      <c r="A173" s="451"/>
      <c r="B173" s="131">
        <f t="shared" si="117"/>
        <v>49.555061179087886</v>
      </c>
      <c r="C173" s="103" t="s">
        <v>195</v>
      </c>
      <c r="D173" s="104"/>
      <c r="E173" s="114" t="s">
        <v>0</v>
      </c>
      <c r="F173" s="116"/>
      <c r="G173" s="107"/>
      <c r="H173" s="107"/>
      <c r="I173" s="107"/>
      <c r="J173" s="107"/>
      <c r="K173" s="107"/>
      <c r="L173" s="107"/>
      <c r="M173" s="107"/>
      <c r="N173" s="109">
        <f t="shared" ref="N173:N175" si="119">(3*$F173)+(2*$G173)+$H173+$I173+$J173+$K173+$L173+M173</f>
        <v>0</v>
      </c>
      <c r="O173" s="109">
        <f t="shared" si="111"/>
        <v>0</v>
      </c>
      <c r="P173" s="110">
        <f t="shared" si="112"/>
        <v>0</v>
      </c>
      <c r="Q173" s="111">
        <v>2</v>
      </c>
      <c r="R173" s="112">
        <v>1</v>
      </c>
      <c r="S173" s="112">
        <v>2</v>
      </c>
      <c r="T173" s="112">
        <v>2</v>
      </c>
      <c r="U173" s="112">
        <v>4</v>
      </c>
      <c r="V173" s="112">
        <v>1</v>
      </c>
      <c r="W173" s="112">
        <v>2</v>
      </c>
      <c r="X173" s="112">
        <v>1</v>
      </c>
      <c r="Y173" s="96">
        <f t="shared" si="113"/>
        <v>20</v>
      </c>
      <c r="Z173" s="101">
        <f t="shared" si="114"/>
        <v>8.0459770114942533</v>
      </c>
      <c r="AA173" s="98">
        <f t="shared" si="115"/>
        <v>3.9871888305013243</v>
      </c>
      <c r="AB173" s="113"/>
      <c r="AC173" s="111">
        <v>2</v>
      </c>
      <c r="AD173" s="112">
        <v>1</v>
      </c>
      <c r="AE173" s="112">
        <v>2</v>
      </c>
      <c r="AF173" s="112">
        <v>2</v>
      </c>
      <c r="AG173" s="112">
        <v>4</v>
      </c>
      <c r="AH173" s="112">
        <v>1</v>
      </c>
      <c r="AI173" s="112">
        <v>2</v>
      </c>
      <c r="AJ173" s="112">
        <v>1</v>
      </c>
      <c r="AK173" s="101">
        <f t="shared" si="109"/>
        <v>20</v>
      </c>
      <c r="AL173" s="96">
        <f t="shared" si="116"/>
        <v>8.0459770114942533</v>
      </c>
      <c r="AM173" s="98">
        <f t="shared" si="110"/>
        <v>3.9871888305013243</v>
      </c>
      <c r="AN173" s="454"/>
      <c r="AO173" s="456"/>
    </row>
    <row r="174" spans="1:41">
      <c r="A174" s="451"/>
      <c r="B174" s="131">
        <f t="shared" si="117"/>
        <v>49.555061179087886</v>
      </c>
      <c r="C174" s="103" t="s">
        <v>196</v>
      </c>
      <c r="D174" s="104"/>
      <c r="E174" s="114" t="s">
        <v>0</v>
      </c>
      <c r="F174" s="116"/>
      <c r="G174" s="107"/>
      <c r="H174" s="107"/>
      <c r="I174" s="107"/>
      <c r="J174" s="107"/>
      <c r="K174" s="107"/>
      <c r="L174" s="107"/>
      <c r="M174" s="107"/>
      <c r="N174" s="109">
        <f t="shared" si="119"/>
        <v>0</v>
      </c>
      <c r="O174" s="109">
        <f t="shared" si="111"/>
        <v>0</v>
      </c>
      <c r="P174" s="110">
        <f t="shared" si="112"/>
        <v>0</v>
      </c>
      <c r="Q174" s="111">
        <v>4</v>
      </c>
      <c r="R174" s="112">
        <v>1</v>
      </c>
      <c r="S174" s="112">
        <v>2</v>
      </c>
      <c r="T174" s="112">
        <v>4</v>
      </c>
      <c r="U174" s="112">
        <v>6</v>
      </c>
      <c r="V174" s="112">
        <v>4</v>
      </c>
      <c r="W174" s="112">
        <v>2</v>
      </c>
      <c r="X174" s="112">
        <v>4</v>
      </c>
      <c r="Y174" s="96">
        <f t="shared" si="113"/>
        <v>36</v>
      </c>
      <c r="Z174" s="101">
        <f t="shared" si="114"/>
        <v>26.436781609195403</v>
      </c>
      <c r="AA174" s="98">
        <f t="shared" si="115"/>
        <v>13.100763300218636</v>
      </c>
      <c r="AB174" s="113"/>
      <c r="AC174" s="111">
        <v>4</v>
      </c>
      <c r="AD174" s="112">
        <v>1</v>
      </c>
      <c r="AE174" s="112">
        <v>2</v>
      </c>
      <c r="AF174" s="112">
        <v>4</v>
      </c>
      <c r="AG174" s="112">
        <v>6</v>
      </c>
      <c r="AH174" s="112">
        <v>4</v>
      </c>
      <c r="AI174" s="112">
        <v>2</v>
      </c>
      <c r="AJ174" s="112">
        <v>4</v>
      </c>
      <c r="AK174" s="101">
        <f t="shared" si="109"/>
        <v>36</v>
      </c>
      <c r="AL174" s="96">
        <f t="shared" si="116"/>
        <v>26.436781609195403</v>
      </c>
      <c r="AM174" s="98">
        <f t="shared" si="110"/>
        <v>13.100763300218636</v>
      </c>
      <c r="AN174" s="454"/>
      <c r="AO174" s="456"/>
    </row>
    <row r="175" spans="1:41">
      <c r="A175" s="451"/>
      <c r="B175" s="131">
        <f t="shared" si="117"/>
        <v>49.555061179087886</v>
      </c>
      <c r="C175" s="103" t="s">
        <v>122</v>
      </c>
      <c r="D175" s="104"/>
      <c r="E175" s="114" t="s">
        <v>0</v>
      </c>
      <c r="F175" s="116"/>
      <c r="G175" s="107"/>
      <c r="H175" s="107"/>
      <c r="I175" s="107"/>
      <c r="J175" s="107"/>
      <c r="K175" s="107"/>
      <c r="L175" s="107"/>
      <c r="M175" s="107"/>
      <c r="N175" s="109">
        <f t="shared" si="119"/>
        <v>0</v>
      </c>
      <c r="O175" s="109">
        <f t="shared" si="111"/>
        <v>0</v>
      </c>
      <c r="P175" s="110">
        <f t="shared" si="112"/>
        <v>0</v>
      </c>
      <c r="Q175" s="111">
        <v>4</v>
      </c>
      <c r="R175" s="112">
        <v>1</v>
      </c>
      <c r="S175" s="112">
        <v>2</v>
      </c>
      <c r="T175" s="112">
        <v>4</v>
      </c>
      <c r="U175" s="112">
        <v>6</v>
      </c>
      <c r="V175" s="112">
        <v>4</v>
      </c>
      <c r="W175" s="112">
        <v>2</v>
      </c>
      <c r="X175" s="112">
        <v>4</v>
      </c>
      <c r="Y175" s="96">
        <f t="shared" si="113"/>
        <v>36</v>
      </c>
      <c r="Z175" s="101">
        <f t="shared" si="114"/>
        <v>26.436781609195403</v>
      </c>
      <c r="AA175" s="98">
        <f t="shared" si="115"/>
        <v>13.100763300218636</v>
      </c>
      <c r="AB175" s="113"/>
      <c r="AC175" s="111">
        <v>4</v>
      </c>
      <c r="AD175" s="112">
        <v>1</v>
      </c>
      <c r="AE175" s="112">
        <v>2</v>
      </c>
      <c r="AF175" s="112">
        <v>4</v>
      </c>
      <c r="AG175" s="112">
        <v>6</v>
      </c>
      <c r="AH175" s="112">
        <v>4</v>
      </c>
      <c r="AI175" s="112">
        <v>2</v>
      </c>
      <c r="AJ175" s="112">
        <v>4</v>
      </c>
      <c r="AK175" s="101">
        <f t="shared" si="109"/>
        <v>36</v>
      </c>
      <c r="AL175" s="96">
        <f t="shared" si="116"/>
        <v>26.436781609195403</v>
      </c>
      <c r="AM175" s="98">
        <f t="shared" si="110"/>
        <v>13.100763300218636</v>
      </c>
      <c r="AN175" s="454"/>
      <c r="AO175" s="456"/>
    </row>
    <row r="176" spans="1:41">
      <c r="A176" s="451"/>
      <c r="B176" s="131">
        <f t="shared" si="117"/>
        <v>49.555061179087886</v>
      </c>
      <c r="C176" s="103" t="s">
        <v>197</v>
      </c>
      <c r="D176" s="104"/>
      <c r="E176" s="114" t="s">
        <v>0</v>
      </c>
      <c r="F176" s="116"/>
      <c r="G176" s="107"/>
      <c r="H176" s="107"/>
      <c r="I176" s="107"/>
      <c r="J176" s="107"/>
      <c r="K176" s="107"/>
      <c r="L176" s="107"/>
      <c r="M176" s="107"/>
      <c r="N176" s="109">
        <f>(3*$F176)+(2*$G176)+$H176+$I176+$J176+$K176+$L176+M176</f>
        <v>0</v>
      </c>
      <c r="O176" s="109">
        <f t="shared" si="111"/>
        <v>0</v>
      </c>
      <c r="P176" s="110">
        <f t="shared" si="112"/>
        <v>0</v>
      </c>
      <c r="Q176" s="111">
        <v>2</v>
      </c>
      <c r="R176" s="112">
        <v>1</v>
      </c>
      <c r="S176" s="112">
        <v>2</v>
      </c>
      <c r="T176" s="112">
        <v>4</v>
      </c>
      <c r="U176" s="112">
        <v>6</v>
      </c>
      <c r="V176" s="112">
        <v>1</v>
      </c>
      <c r="W176" s="112">
        <v>2</v>
      </c>
      <c r="X176" s="112">
        <v>1</v>
      </c>
      <c r="Y176" s="96">
        <f t="shared" si="113"/>
        <v>24</v>
      </c>
      <c r="Z176" s="101">
        <f t="shared" si="114"/>
        <v>12.643678160919542</v>
      </c>
      <c r="AA176" s="98">
        <f t="shared" si="115"/>
        <v>6.2655824479306537</v>
      </c>
      <c r="AB176" s="113"/>
      <c r="AC176" s="111">
        <v>2</v>
      </c>
      <c r="AD176" s="112">
        <v>1</v>
      </c>
      <c r="AE176" s="112">
        <v>2</v>
      </c>
      <c r="AF176" s="112">
        <v>4</v>
      </c>
      <c r="AG176" s="112">
        <v>6</v>
      </c>
      <c r="AH176" s="112">
        <v>1</v>
      </c>
      <c r="AI176" s="112">
        <v>2</v>
      </c>
      <c r="AJ176" s="112">
        <v>1</v>
      </c>
      <c r="AK176" s="101">
        <f t="shared" si="109"/>
        <v>24</v>
      </c>
      <c r="AL176" s="96">
        <f t="shared" si="116"/>
        <v>12.643678160919542</v>
      </c>
      <c r="AM176" s="98">
        <f t="shared" si="110"/>
        <v>6.2655824479306537</v>
      </c>
      <c r="AN176" s="454"/>
      <c r="AO176" s="456"/>
    </row>
    <row r="177" spans="1:41" ht="28.5">
      <c r="A177" s="451"/>
      <c r="B177" s="131">
        <f t="shared" si="117"/>
        <v>49.555061179087886</v>
      </c>
      <c r="C177" s="103" t="s">
        <v>199</v>
      </c>
      <c r="D177" s="104"/>
      <c r="E177" s="114" t="s">
        <v>0</v>
      </c>
      <c r="F177" s="116"/>
      <c r="G177" s="107"/>
      <c r="H177" s="107"/>
      <c r="I177" s="107"/>
      <c r="J177" s="107"/>
      <c r="K177" s="107"/>
      <c r="L177" s="107"/>
      <c r="M177" s="107"/>
      <c r="N177" s="109">
        <f t="shared" ref="N177:N178" si="120">(3*$F177)+(2*$G177)+$H177+$I177+$J177+$K177+$L177+M177</f>
        <v>0</v>
      </c>
      <c r="O177" s="109">
        <f t="shared" si="111"/>
        <v>0</v>
      </c>
      <c r="P177" s="110">
        <f t="shared" si="112"/>
        <v>0</v>
      </c>
      <c r="Q177" s="111">
        <v>2</v>
      </c>
      <c r="R177" s="112">
        <v>1</v>
      </c>
      <c r="S177" s="112">
        <v>2</v>
      </c>
      <c r="T177" s="112">
        <v>2</v>
      </c>
      <c r="U177" s="112">
        <v>2</v>
      </c>
      <c r="V177" s="112">
        <v>1</v>
      </c>
      <c r="W177" s="112">
        <v>2</v>
      </c>
      <c r="X177" s="112">
        <v>1</v>
      </c>
      <c r="Y177" s="96">
        <f t="shared" si="113"/>
        <v>18</v>
      </c>
      <c r="Z177" s="101">
        <f t="shared" si="114"/>
        <v>5.7471264367816088</v>
      </c>
      <c r="AA177" s="98">
        <f t="shared" si="115"/>
        <v>2.8479920217866601</v>
      </c>
      <c r="AB177" s="113"/>
      <c r="AC177" s="111">
        <v>2</v>
      </c>
      <c r="AD177" s="112">
        <v>1</v>
      </c>
      <c r="AE177" s="112">
        <v>2</v>
      </c>
      <c r="AF177" s="112">
        <v>2</v>
      </c>
      <c r="AG177" s="112">
        <v>2</v>
      </c>
      <c r="AH177" s="112">
        <v>1</v>
      </c>
      <c r="AI177" s="112">
        <v>2</v>
      </c>
      <c r="AJ177" s="112">
        <v>1</v>
      </c>
      <c r="AK177" s="101">
        <f t="shared" si="109"/>
        <v>18</v>
      </c>
      <c r="AL177" s="96">
        <f t="shared" si="116"/>
        <v>5.7471264367816088</v>
      </c>
      <c r="AM177" s="98">
        <f t="shared" si="110"/>
        <v>2.8479920217866601</v>
      </c>
      <c r="AN177" s="454"/>
      <c r="AO177" s="456"/>
    </row>
    <row r="178" spans="1:41" ht="15.75" thickBot="1">
      <c r="A178" s="451"/>
      <c r="B178" s="131">
        <f t="shared" si="117"/>
        <v>49.555061179087886</v>
      </c>
      <c r="C178" s="103" t="s">
        <v>130</v>
      </c>
      <c r="D178" s="104"/>
      <c r="E178" s="114" t="s">
        <v>216</v>
      </c>
      <c r="F178" s="116">
        <v>4</v>
      </c>
      <c r="G178" s="107">
        <v>1</v>
      </c>
      <c r="H178" s="107">
        <v>2</v>
      </c>
      <c r="I178" s="107">
        <v>2</v>
      </c>
      <c r="J178" s="107">
        <v>2</v>
      </c>
      <c r="K178" s="107">
        <v>1</v>
      </c>
      <c r="L178" s="107">
        <v>4</v>
      </c>
      <c r="M178" s="107">
        <v>1</v>
      </c>
      <c r="N178" s="109">
        <f t="shared" si="120"/>
        <v>26</v>
      </c>
      <c r="O178" s="109">
        <f t="shared" si="111"/>
        <v>14.942528735632186</v>
      </c>
      <c r="P178" s="110">
        <f t="shared" si="112"/>
        <v>7.4047792566453179</v>
      </c>
      <c r="Q178" s="111"/>
      <c r="R178" s="112"/>
      <c r="S178" s="112"/>
      <c r="T178" s="112"/>
      <c r="U178" s="112"/>
      <c r="V178" s="112"/>
      <c r="W178" s="112"/>
      <c r="X178" s="112"/>
      <c r="Y178" s="96">
        <f t="shared" si="113"/>
        <v>0</v>
      </c>
      <c r="Z178" s="101">
        <f t="shared" si="114"/>
        <v>0</v>
      </c>
      <c r="AA178" s="98">
        <f t="shared" si="115"/>
        <v>0</v>
      </c>
      <c r="AB178" s="113"/>
      <c r="AC178" s="112"/>
      <c r="AD178" s="112"/>
      <c r="AE178" s="112"/>
      <c r="AF178" s="112"/>
      <c r="AG178" s="112"/>
      <c r="AH178" s="112"/>
      <c r="AI178" s="112"/>
      <c r="AJ178" s="112"/>
      <c r="AK178" s="101">
        <f t="shared" si="109"/>
        <v>0</v>
      </c>
      <c r="AL178" s="96">
        <f t="shared" si="116"/>
        <v>0</v>
      </c>
      <c r="AM178" s="98">
        <f t="shared" si="110"/>
        <v>0</v>
      </c>
      <c r="AN178" s="454"/>
      <c r="AO178" s="456"/>
    </row>
    <row r="179" spans="1:41" ht="15.75" thickBot="1">
      <c r="A179" s="452"/>
      <c r="B179" s="131">
        <f t="shared" si="117"/>
        <v>49.555061179087886</v>
      </c>
      <c r="C179" s="457"/>
      <c r="D179" s="458"/>
      <c r="E179" s="459"/>
      <c r="F179" s="460" t="s">
        <v>183</v>
      </c>
      <c r="G179" s="461"/>
      <c r="H179" s="461"/>
      <c r="I179" s="461"/>
      <c r="J179" s="461"/>
      <c r="K179" s="461"/>
      <c r="L179" s="461"/>
      <c r="M179" s="462"/>
      <c r="N179" s="118">
        <f>IF(SUM($N168:$N178),(1-EXP(-((SUM($N168:$N178)/COUNTIF($N168:$N178,"&gt;0"))^1)))*($F$6-(MAX($N168:$N178)))*(1-1/(EXP((((COUNTIF($N168:$N178,"&gt;0")^1)-1)*0.1))))+(MAX($N168:$N178)),0)</f>
        <v>26</v>
      </c>
      <c r="O179" s="119">
        <f>IF($N179&lt;&gt;0,(($N179-$O$6)/($F$6-$O$6))*100,0)</f>
        <v>14.942528735632186</v>
      </c>
      <c r="P179" s="120">
        <f>IF(SUM($N168:$N178),(($O179*$B174)/100),0)</f>
        <v>7.4047792566453179</v>
      </c>
      <c r="Q179" s="463" t="s">
        <v>184</v>
      </c>
      <c r="R179" s="461"/>
      <c r="S179" s="461"/>
      <c r="T179" s="461"/>
      <c r="U179" s="461"/>
      <c r="V179" s="461"/>
      <c r="W179" s="461"/>
      <c r="X179" s="462"/>
      <c r="Y179" s="121">
        <f>IF(SUM($Y168:$Y178),(1-EXP(-((SUM($Y168:$Y178)/COUNTIF($Y168:$Y178,"&gt;0"))^1)))*($F$6-(MAX($Y168:$Y178)))*(1-1/(EXP((((COUNTIF($Y168:$Y178,"&gt;0")^1)-1)*0.1))))+(MAX($Y168:$Y178)),0)</f>
        <v>73.979541776471592</v>
      </c>
      <c r="Z179" s="122">
        <f>IF($Y179&lt;&gt;0,(($Y179-$O$6)/($F$6-$O$6))*100,0)</f>
        <v>70.091427329277693</v>
      </c>
      <c r="AA179" s="120">
        <f>IF(SUM($Y168:$Y178),(($Z179*$B179)/100),0)</f>
        <v>34.733849694319488</v>
      </c>
      <c r="AB179" s="123">
        <f>+P179-AA179</f>
        <v>-27.329070437674169</v>
      </c>
      <c r="AC179" s="124" t="s">
        <v>158</v>
      </c>
      <c r="AD179" s="463" t="s">
        <v>185</v>
      </c>
      <c r="AE179" s="461"/>
      <c r="AF179" s="461"/>
      <c r="AG179" s="461"/>
      <c r="AH179" s="461"/>
      <c r="AI179" s="461"/>
      <c r="AJ179" s="464"/>
      <c r="AK179" s="122">
        <f>IF(SUM($AK168:$AK178),(1-EXP(-((SUM($AK168:$AK178)/COUNTIF($AK168:$AK178,"&gt;0"))^1)))*($F$6-(MAX($AK168:$AK178)))*(1-1/(EXP((((COUNTIF($AK168:$AK178,"&gt;0")^1)-1)*0.1))))+(MAX($AK168:$AK178)),0)</f>
        <v>73.979541776471592</v>
      </c>
      <c r="AL179" s="122">
        <f>IF($AK179&lt;&gt;0,(($AK179-$O$6)/($F$6-$O$6))*100,0)</f>
        <v>70.091427329277693</v>
      </c>
      <c r="AM179" s="120">
        <f>IF(SUM($AK168:$AK178),(($AL179*$B179)/100),0)</f>
        <v>34.733849694319488</v>
      </c>
      <c r="AN179" s="125" t="s">
        <v>186</v>
      </c>
      <c r="AO179" s="126">
        <f>$P179-$AM179</f>
        <v>-27.329070437674169</v>
      </c>
    </row>
    <row r="180" spans="1:41">
      <c r="T180">
        <f>COUNTIF(Y168:Y178,"&lt;25")</f>
        <v>6</v>
      </c>
      <c r="U180">
        <f>COUNTIFS((Y168:Y178),"&gt;=25",(Y168:Y178),"&lt;50")</f>
        <v>5</v>
      </c>
      <c r="V180">
        <f>COUNTIFS((Y168:Y178),"&gt;=50",(Y168:Y178),"&lt;70")</f>
        <v>0</v>
      </c>
      <c r="W180">
        <f>COUNTIFS((Y168:Y178),"&gt;=70",(Y168:Y178),"&lt;100")</f>
        <v>0</v>
      </c>
      <c r="X180">
        <f>SUM(T180:W180)</f>
        <v>11</v>
      </c>
      <c r="AF180">
        <f>COUNTIF(AK168:AK178,"&lt;25")</f>
        <v>6</v>
      </c>
      <c r="AG180">
        <f>COUNTIFS((AK168:AK178),"&gt;=25",(AK168:AK178),"&lt;50")</f>
        <v>5</v>
      </c>
      <c r="AH180">
        <f>COUNTIFS((AK168:AK178),"&gt;=50",(AK168:AK178),"&lt;70")</f>
        <v>0</v>
      </c>
      <c r="AI180">
        <f>COUNTIFS((AK168:AK178),"&gt;70",(AK168:AK178),"&lt;100")</f>
        <v>0</v>
      </c>
      <c r="AJ180">
        <f>SUM(AF180:AI180)</f>
        <v>11</v>
      </c>
    </row>
    <row r="182" spans="1:41" ht="15.75" thickBot="1"/>
    <row r="183" spans="1:41">
      <c r="A183" s="470" t="s">
        <v>146</v>
      </c>
      <c r="B183" s="472" t="s">
        <v>147</v>
      </c>
      <c r="C183" s="474" t="s">
        <v>148</v>
      </c>
      <c r="D183" s="476" t="s">
        <v>149</v>
      </c>
      <c r="E183" s="478" t="s">
        <v>150</v>
      </c>
      <c r="F183" s="465" t="s">
        <v>151</v>
      </c>
      <c r="G183" s="466"/>
      <c r="H183" s="466"/>
      <c r="I183" s="466"/>
      <c r="J183" s="466"/>
      <c r="K183" s="466"/>
      <c r="L183" s="466"/>
      <c r="M183" s="466"/>
      <c r="N183" s="466" t="s">
        <v>152</v>
      </c>
      <c r="O183" s="466"/>
      <c r="P183" s="467"/>
      <c r="Q183" s="443" t="s">
        <v>153</v>
      </c>
      <c r="R183" s="444"/>
      <c r="S183" s="444"/>
      <c r="T183" s="444"/>
      <c r="U183" s="444"/>
      <c r="V183" s="444"/>
      <c r="W183" s="444"/>
      <c r="X183" s="444"/>
      <c r="Y183" s="444" t="s">
        <v>152</v>
      </c>
      <c r="Z183" s="444"/>
      <c r="AA183" s="445"/>
      <c r="AB183" s="468" t="s">
        <v>154</v>
      </c>
      <c r="AC183" s="441" t="s">
        <v>155</v>
      </c>
      <c r="AD183" s="442"/>
      <c r="AE183" s="442"/>
      <c r="AF183" s="442"/>
      <c r="AG183" s="442"/>
      <c r="AH183" s="442"/>
      <c r="AI183" s="442"/>
      <c r="AJ183" s="443"/>
      <c r="AK183" s="444" t="s">
        <v>152</v>
      </c>
      <c r="AL183" s="444"/>
      <c r="AM183" s="445"/>
      <c r="AN183" s="446" t="s">
        <v>156</v>
      </c>
      <c r="AO183" s="448" t="s">
        <v>157</v>
      </c>
    </row>
    <row r="184" spans="1:41" ht="34.5" thickBot="1">
      <c r="A184" s="471"/>
      <c r="B184" s="473"/>
      <c r="C184" s="475"/>
      <c r="D184" s="477"/>
      <c r="E184" s="475"/>
      <c r="F184" s="78" t="s">
        <v>158</v>
      </c>
      <c r="G184" s="79" t="s">
        <v>159</v>
      </c>
      <c r="H184" s="79" t="s">
        <v>160</v>
      </c>
      <c r="I184" s="79" t="s">
        <v>161</v>
      </c>
      <c r="J184" s="79" t="s">
        <v>162</v>
      </c>
      <c r="K184" s="79" t="s">
        <v>163</v>
      </c>
      <c r="L184" s="79" t="s">
        <v>164</v>
      </c>
      <c r="M184" s="79" t="s">
        <v>165</v>
      </c>
      <c r="N184" s="80" t="s">
        <v>166</v>
      </c>
      <c r="O184" s="80" t="s">
        <v>167</v>
      </c>
      <c r="P184" s="81" t="s">
        <v>168</v>
      </c>
      <c r="Q184" s="82" t="s">
        <v>158</v>
      </c>
      <c r="R184" s="83" t="s">
        <v>159</v>
      </c>
      <c r="S184" s="83" t="s">
        <v>160</v>
      </c>
      <c r="T184" s="83" t="s">
        <v>161</v>
      </c>
      <c r="U184" s="83" t="s">
        <v>162</v>
      </c>
      <c r="V184" s="83" t="s">
        <v>163</v>
      </c>
      <c r="W184" s="83" t="s">
        <v>164</v>
      </c>
      <c r="X184" s="83" t="s">
        <v>165</v>
      </c>
      <c r="Y184" s="84" t="s">
        <v>169</v>
      </c>
      <c r="Z184" s="84" t="s">
        <v>170</v>
      </c>
      <c r="AA184" s="85" t="s">
        <v>171</v>
      </c>
      <c r="AB184" s="469"/>
      <c r="AC184" s="83" t="s">
        <v>172</v>
      </c>
      <c r="AD184" s="83" t="s">
        <v>173</v>
      </c>
      <c r="AE184" s="83" t="s">
        <v>174</v>
      </c>
      <c r="AF184" s="83" t="s">
        <v>175</v>
      </c>
      <c r="AG184" s="83" t="s">
        <v>176</v>
      </c>
      <c r="AH184" s="83" t="s">
        <v>177</v>
      </c>
      <c r="AI184" s="83" t="s">
        <v>178</v>
      </c>
      <c r="AJ184" s="83" t="s">
        <v>179</v>
      </c>
      <c r="AK184" s="84" t="s">
        <v>180</v>
      </c>
      <c r="AL184" s="84" t="s">
        <v>181</v>
      </c>
      <c r="AM184" s="84" t="s">
        <v>182</v>
      </c>
      <c r="AN184" s="447"/>
      <c r="AO184" s="449"/>
    </row>
    <row r="185" spans="1:41">
      <c r="A185" s="450" t="s">
        <v>207</v>
      </c>
      <c r="B185" s="130">
        <f>'3- Ponderacion factores'!N44</f>
        <v>59.113300492610833</v>
      </c>
      <c r="C185" s="87" t="s">
        <v>108</v>
      </c>
      <c r="D185" s="88"/>
      <c r="E185" s="89" t="s">
        <v>0</v>
      </c>
      <c r="F185" s="90"/>
      <c r="G185" s="91"/>
      <c r="H185" s="91"/>
      <c r="I185" s="91"/>
      <c r="J185" s="91"/>
      <c r="K185" s="91"/>
      <c r="L185" s="91"/>
      <c r="M185" s="91"/>
      <c r="N185" s="92">
        <f>(3*$F185)+(2*$G185)+$H185+$I185+$J185+$K185+$L185+M185</f>
        <v>0</v>
      </c>
      <c r="O185" s="93">
        <f>IF($N185&lt;&gt;0,(($N185-$O$6)/($F$6-$O$6))*100,0)</f>
        <v>0</v>
      </c>
      <c r="P185" s="94">
        <f>($O185*$B185)/100</f>
        <v>0</v>
      </c>
      <c r="Q185" s="95">
        <v>8</v>
      </c>
      <c r="R185" s="95">
        <v>4</v>
      </c>
      <c r="S185" s="95">
        <v>4</v>
      </c>
      <c r="T185" s="95">
        <v>4</v>
      </c>
      <c r="U185" s="95">
        <v>12</v>
      </c>
      <c r="V185" s="95">
        <v>4</v>
      </c>
      <c r="W185" s="95">
        <v>4</v>
      </c>
      <c r="X185" s="95">
        <v>4</v>
      </c>
      <c r="Y185" s="132">
        <f>(3*$Q185)+(2*$R185)+$S185+$T185+$U185+$V185+$W185+$X185</f>
        <v>64</v>
      </c>
      <c r="Z185" s="97">
        <f>IF($Y185&lt;&gt;0,(($Y185-$O$6)/($F$6-$O$6))*100,0)</f>
        <v>58.620689655172406</v>
      </c>
      <c r="AA185" s="98">
        <f>($Z185*$B185)/100</f>
        <v>34.652624426702893</v>
      </c>
      <c r="AB185" s="99"/>
      <c r="AC185" s="100">
        <v>4</v>
      </c>
      <c r="AD185" s="100">
        <v>4</v>
      </c>
      <c r="AE185" s="100">
        <v>2</v>
      </c>
      <c r="AF185" s="100">
        <v>2</v>
      </c>
      <c r="AG185" s="100">
        <v>6</v>
      </c>
      <c r="AH185" s="100">
        <v>4</v>
      </c>
      <c r="AI185" s="100">
        <v>4</v>
      </c>
      <c r="AJ185" s="100">
        <v>1</v>
      </c>
      <c r="AK185" s="101">
        <f t="shared" ref="AK185:AK201" si="121">(3*$AC185)+(2*$AD185)+$AE185+$AF185+$AG185+$AH185+$AI185+$AJ185</f>
        <v>39</v>
      </c>
      <c r="AL185" s="96">
        <f>IF($AK185&lt;&gt;0,(($AK185-$O$6)/($F$6-$O$6))*100,0)</f>
        <v>29.885057471264371</v>
      </c>
      <c r="AM185" s="98">
        <f t="shared" ref="AM185:AM201" si="122">($AL185*$B185)/100</f>
        <v>17.666043825377951</v>
      </c>
      <c r="AN185" s="453">
        <f>$AO202-$AB202</f>
        <v>4.8145585995476949</v>
      </c>
      <c r="AO185" s="455"/>
    </row>
    <row r="186" spans="1:41">
      <c r="A186" s="451"/>
      <c r="B186" s="131">
        <f>$B$185</f>
        <v>59.113300492610833</v>
      </c>
      <c r="C186" s="103" t="s">
        <v>109</v>
      </c>
      <c r="D186" s="104"/>
      <c r="E186" s="105" t="s">
        <v>0</v>
      </c>
      <c r="F186" s="106"/>
      <c r="G186" s="107"/>
      <c r="H186" s="107"/>
      <c r="I186" s="107"/>
      <c r="J186" s="107"/>
      <c r="K186" s="107"/>
      <c r="L186" s="107"/>
      <c r="M186" s="107"/>
      <c r="N186" s="108">
        <f>(3*$F186)+(2*$G186)+$H186+$I186+$J186+$K186+$L186+M186</f>
        <v>0</v>
      </c>
      <c r="O186" s="109">
        <f t="shared" ref="O186:O201" si="123">IF($N186&lt;&gt;0,(($N186-$O$6)/($F$6-$O$6))*100,0)</f>
        <v>0</v>
      </c>
      <c r="P186" s="110">
        <f t="shared" ref="P186:P201" si="124">($O186*$B186)/100</f>
        <v>0</v>
      </c>
      <c r="Q186" s="111">
        <v>4</v>
      </c>
      <c r="R186" s="112">
        <v>2</v>
      </c>
      <c r="S186" s="112">
        <v>4</v>
      </c>
      <c r="T186" s="112">
        <v>2</v>
      </c>
      <c r="U186" s="112">
        <v>6</v>
      </c>
      <c r="V186" s="112">
        <v>4</v>
      </c>
      <c r="W186" s="112">
        <v>2</v>
      </c>
      <c r="X186" s="112">
        <v>4</v>
      </c>
      <c r="Y186" s="96">
        <f t="shared" ref="Y186:Y201" si="125">(3*$Q186)+(2*$R186)+$S186+$T186+$U186+$V186+$W186+$X186</f>
        <v>38</v>
      </c>
      <c r="Z186" s="101">
        <f t="shared" ref="Z186:Z201" si="126">IF($Y186&lt;&gt;0,(($Y186-$O$6)/($F$6-$O$6))*100,0)</f>
        <v>28.735632183908045</v>
      </c>
      <c r="AA186" s="98">
        <f t="shared" ref="AA186:AA201" si="127">($Z186*$B186)/100</f>
        <v>16.986580601324953</v>
      </c>
      <c r="AB186" s="113"/>
      <c r="AC186" s="111">
        <v>4</v>
      </c>
      <c r="AD186" s="112">
        <v>2</v>
      </c>
      <c r="AE186" s="112">
        <v>4</v>
      </c>
      <c r="AF186" s="112">
        <v>2</v>
      </c>
      <c r="AG186" s="112">
        <v>6</v>
      </c>
      <c r="AH186" s="112">
        <v>4</v>
      </c>
      <c r="AI186" s="112">
        <v>2</v>
      </c>
      <c r="AJ186" s="112">
        <v>4</v>
      </c>
      <c r="AK186" s="101">
        <f t="shared" si="121"/>
        <v>38</v>
      </c>
      <c r="AL186" s="96">
        <f t="shared" ref="AL186:AL201" si="128">IF($AK186&lt;&gt;0,(($AK186-$O$6)/($F$6-$O$6))*100,0)</f>
        <v>28.735632183908045</v>
      </c>
      <c r="AM186" s="98">
        <f t="shared" si="122"/>
        <v>16.986580601324953</v>
      </c>
      <c r="AN186" s="454"/>
      <c r="AO186" s="456"/>
    </row>
    <row r="187" spans="1:41">
      <c r="A187" s="451"/>
      <c r="B187" s="131">
        <f t="shared" ref="B187:B202" si="129">$B$185</f>
        <v>59.113300492610833</v>
      </c>
      <c r="C187" s="103" t="s">
        <v>191</v>
      </c>
      <c r="D187" s="104"/>
      <c r="E187" s="105" t="s">
        <v>0</v>
      </c>
      <c r="F187" s="106"/>
      <c r="G187" s="107"/>
      <c r="H187" s="107"/>
      <c r="I187" s="107"/>
      <c r="J187" s="107"/>
      <c r="K187" s="107"/>
      <c r="L187" s="107"/>
      <c r="M187" s="107"/>
      <c r="N187" s="108">
        <f t="shared" ref="N187:N189" si="130">(3*$F187)+(2*$G187)+$H187+$I187+$J187+$K187+$L187+M187</f>
        <v>0</v>
      </c>
      <c r="O187" s="109">
        <f t="shared" si="123"/>
        <v>0</v>
      </c>
      <c r="P187" s="110">
        <f t="shared" si="124"/>
        <v>0</v>
      </c>
      <c r="Q187" s="111">
        <v>4</v>
      </c>
      <c r="R187" s="112">
        <v>2</v>
      </c>
      <c r="S187" s="112">
        <v>4</v>
      </c>
      <c r="T187" s="112">
        <v>4</v>
      </c>
      <c r="U187" s="112">
        <v>12</v>
      </c>
      <c r="V187" s="112">
        <v>4</v>
      </c>
      <c r="W187" s="112">
        <v>2</v>
      </c>
      <c r="X187" s="112">
        <v>4</v>
      </c>
      <c r="Y187" s="96">
        <f t="shared" si="125"/>
        <v>46</v>
      </c>
      <c r="Z187" s="101">
        <f t="shared" si="126"/>
        <v>37.931034482758619</v>
      </c>
      <c r="AA187" s="98">
        <f t="shared" si="127"/>
        <v>22.422286393748937</v>
      </c>
      <c r="AB187" s="113"/>
      <c r="AC187" s="111">
        <v>4</v>
      </c>
      <c r="AD187" s="112">
        <v>2</v>
      </c>
      <c r="AE187" s="112">
        <v>4</v>
      </c>
      <c r="AF187" s="112">
        <v>4</v>
      </c>
      <c r="AG187" s="112">
        <v>12</v>
      </c>
      <c r="AH187" s="112">
        <v>4</v>
      </c>
      <c r="AI187" s="112">
        <v>2</v>
      </c>
      <c r="AJ187" s="112">
        <v>4</v>
      </c>
      <c r="AK187" s="101">
        <f t="shared" si="121"/>
        <v>46</v>
      </c>
      <c r="AL187" s="96">
        <f t="shared" si="128"/>
        <v>37.931034482758619</v>
      </c>
      <c r="AM187" s="98">
        <f t="shared" si="122"/>
        <v>22.422286393748937</v>
      </c>
      <c r="AN187" s="454"/>
      <c r="AO187" s="456"/>
    </row>
    <row r="188" spans="1:41">
      <c r="A188" s="451"/>
      <c r="B188" s="131">
        <f t="shared" si="129"/>
        <v>59.113300492610833</v>
      </c>
      <c r="C188" s="103" t="s">
        <v>192</v>
      </c>
      <c r="D188" s="104"/>
      <c r="E188" s="105" t="s">
        <v>0</v>
      </c>
      <c r="F188" s="106"/>
      <c r="G188" s="107"/>
      <c r="H188" s="107"/>
      <c r="I188" s="107"/>
      <c r="J188" s="107"/>
      <c r="K188" s="107"/>
      <c r="L188" s="107"/>
      <c r="M188" s="107"/>
      <c r="N188" s="108">
        <f t="shared" si="130"/>
        <v>0</v>
      </c>
      <c r="O188" s="109">
        <f t="shared" si="123"/>
        <v>0</v>
      </c>
      <c r="P188" s="110">
        <f t="shared" si="124"/>
        <v>0</v>
      </c>
      <c r="Q188" s="111">
        <v>2</v>
      </c>
      <c r="R188" s="112">
        <v>2</v>
      </c>
      <c r="S188" s="112">
        <v>2</v>
      </c>
      <c r="T188" s="112">
        <v>2</v>
      </c>
      <c r="U188" s="112">
        <v>4</v>
      </c>
      <c r="V188" s="112">
        <v>4</v>
      </c>
      <c r="W188" s="112">
        <v>4</v>
      </c>
      <c r="X188" s="112">
        <v>4</v>
      </c>
      <c r="Y188" s="96">
        <f t="shared" si="125"/>
        <v>30</v>
      </c>
      <c r="Z188" s="101">
        <f>IF($Y188&lt;&gt;0,(($Y188-$O$6)/($F$6-$O$6))*100,0)</f>
        <v>19.540229885057471</v>
      </c>
      <c r="AA188" s="98">
        <f t="shared" si="127"/>
        <v>11.550874808900966</v>
      </c>
      <c r="AB188" s="113"/>
      <c r="AC188" s="111">
        <v>2</v>
      </c>
      <c r="AD188" s="112">
        <v>2</v>
      </c>
      <c r="AE188" s="112">
        <v>2</v>
      </c>
      <c r="AF188" s="112">
        <v>2</v>
      </c>
      <c r="AG188" s="112">
        <v>4</v>
      </c>
      <c r="AH188" s="112">
        <v>4</v>
      </c>
      <c r="AI188" s="112">
        <v>4</v>
      </c>
      <c r="AJ188" s="112">
        <v>4</v>
      </c>
      <c r="AK188" s="101">
        <f t="shared" si="121"/>
        <v>30</v>
      </c>
      <c r="AL188" s="96">
        <f t="shared" si="128"/>
        <v>19.540229885057471</v>
      </c>
      <c r="AM188" s="98">
        <f t="shared" si="122"/>
        <v>11.550874808900966</v>
      </c>
      <c r="AN188" s="454"/>
      <c r="AO188" s="456"/>
    </row>
    <row r="189" spans="1:41">
      <c r="A189" s="451"/>
      <c r="B189" s="131">
        <f t="shared" si="129"/>
        <v>59.113300492610833</v>
      </c>
      <c r="C189" s="103" t="s">
        <v>113</v>
      </c>
      <c r="D189" s="104"/>
      <c r="E189" s="114" t="s">
        <v>0</v>
      </c>
      <c r="F189" s="116"/>
      <c r="G189" s="107"/>
      <c r="H189" s="107"/>
      <c r="I189" s="107"/>
      <c r="J189" s="107"/>
      <c r="K189" s="107"/>
      <c r="L189" s="107"/>
      <c r="M189" s="107"/>
      <c r="N189" s="109">
        <f t="shared" si="130"/>
        <v>0</v>
      </c>
      <c r="O189" s="109">
        <f t="shared" si="123"/>
        <v>0</v>
      </c>
      <c r="P189" s="110">
        <f t="shared" si="124"/>
        <v>0</v>
      </c>
      <c r="Q189" s="111">
        <v>4</v>
      </c>
      <c r="R189" s="112">
        <v>1</v>
      </c>
      <c r="S189" s="112">
        <v>4</v>
      </c>
      <c r="T189" s="112">
        <v>4</v>
      </c>
      <c r="U189" s="112">
        <v>6</v>
      </c>
      <c r="V189" s="112">
        <v>4</v>
      </c>
      <c r="W189" s="112">
        <v>2</v>
      </c>
      <c r="X189" s="112">
        <v>4</v>
      </c>
      <c r="Y189" s="96">
        <f t="shared" si="125"/>
        <v>38</v>
      </c>
      <c r="Z189" s="101">
        <f t="shared" si="126"/>
        <v>28.735632183908045</v>
      </c>
      <c r="AA189" s="98">
        <f t="shared" si="127"/>
        <v>16.986580601324953</v>
      </c>
      <c r="AB189" s="113"/>
      <c r="AC189" s="111">
        <v>4</v>
      </c>
      <c r="AD189" s="112">
        <v>1</v>
      </c>
      <c r="AE189" s="112">
        <v>4</v>
      </c>
      <c r="AF189" s="112">
        <v>4</v>
      </c>
      <c r="AG189" s="112">
        <v>6</v>
      </c>
      <c r="AH189" s="112">
        <v>4</v>
      </c>
      <c r="AI189" s="112">
        <v>2</v>
      </c>
      <c r="AJ189" s="112">
        <v>4</v>
      </c>
      <c r="AK189" s="101">
        <f t="shared" si="121"/>
        <v>38</v>
      </c>
      <c r="AL189" s="96">
        <f t="shared" si="128"/>
        <v>28.735632183908045</v>
      </c>
      <c r="AM189" s="98">
        <f t="shared" si="122"/>
        <v>16.986580601324953</v>
      </c>
      <c r="AN189" s="454"/>
      <c r="AO189" s="456"/>
    </row>
    <row r="190" spans="1:41">
      <c r="A190" s="451"/>
      <c r="B190" s="131">
        <f t="shared" si="129"/>
        <v>59.113300492610833</v>
      </c>
      <c r="C190" s="103" t="s">
        <v>114</v>
      </c>
      <c r="D190" s="104"/>
      <c r="E190" s="114" t="s">
        <v>0</v>
      </c>
      <c r="F190" s="116"/>
      <c r="G190" s="107"/>
      <c r="H190" s="107"/>
      <c r="I190" s="107"/>
      <c r="J190" s="107"/>
      <c r="K190" s="107"/>
      <c r="L190" s="107"/>
      <c r="M190" s="107"/>
      <c r="N190" s="109">
        <f>(3*$F190)+(2*$G190)+$H190+$I190+$J190+$K190+$L190+M190</f>
        <v>0</v>
      </c>
      <c r="O190" s="109">
        <f t="shared" si="123"/>
        <v>0</v>
      </c>
      <c r="P190" s="110">
        <f t="shared" si="124"/>
        <v>0</v>
      </c>
      <c r="Q190" s="111">
        <v>4</v>
      </c>
      <c r="R190" s="112">
        <v>1</v>
      </c>
      <c r="S190" s="112">
        <v>4</v>
      </c>
      <c r="T190" s="112">
        <v>4</v>
      </c>
      <c r="U190" s="112">
        <v>6</v>
      </c>
      <c r="V190" s="112">
        <v>4</v>
      </c>
      <c r="W190" s="112">
        <v>2</v>
      </c>
      <c r="X190" s="112">
        <v>4</v>
      </c>
      <c r="Y190" s="96">
        <f t="shared" si="125"/>
        <v>38</v>
      </c>
      <c r="Z190" s="101">
        <f t="shared" si="126"/>
        <v>28.735632183908045</v>
      </c>
      <c r="AA190" s="98">
        <f t="shared" si="127"/>
        <v>16.986580601324953</v>
      </c>
      <c r="AB190" s="113"/>
      <c r="AC190" s="111">
        <v>4</v>
      </c>
      <c r="AD190" s="112">
        <v>1</v>
      </c>
      <c r="AE190" s="112">
        <v>4</v>
      </c>
      <c r="AF190" s="112">
        <v>4</v>
      </c>
      <c r="AG190" s="112">
        <v>6</v>
      </c>
      <c r="AH190" s="112">
        <v>4</v>
      </c>
      <c r="AI190" s="112">
        <v>2</v>
      </c>
      <c r="AJ190" s="112">
        <v>4</v>
      </c>
      <c r="AK190" s="101">
        <f t="shared" si="121"/>
        <v>38</v>
      </c>
      <c r="AL190" s="96">
        <f t="shared" si="128"/>
        <v>28.735632183908045</v>
      </c>
      <c r="AM190" s="98">
        <f t="shared" si="122"/>
        <v>16.986580601324953</v>
      </c>
      <c r="AN190" s="454"/>
      <c r="AO190" s="456"/>
    </row>
    <row r="191" spans="1:41">
      <c r="A191" s="451"/>
      <c r="B191" s="131">
        <f t="shared" si="129"/>
        <v>59.113300492610833</v>
      </c>
      <c r="C191" s="103" t="s">
        <v>116</v>
      </c>
      <c r="D191" s="104"/>
      <c r="E191" s="114" t="s">
        <v>0</v>
      </c>
      <c r="F191" s="116"/>
      <c r="G191" s="107"/>
      <c r="H191" s="107"/>
      <c r="I191" s="107"/>
      <c r="J191" s="107"/>
      <c r="K191" s="107"/>
      <c r="L191" s="107"/>
      <c r="M191" s="107"/>
      <c r="N191" s="109">
        <f t="shared" ref="N191:N195" si="131">(3*$F191)+(2*$G191)+$H191+$I191+$J191+$K191+$L191+M191</f>
        <v>0</v>
      </c>
      <c r="O191" s="109">
        <f t="shared" si="123"/>
        <v>0</v>
      </c>
      <c r="P191" s="110">
        <f t="shared" si="124"/>
        <v>0</v>
      </c>
      <c r="Q191" s="111">
        <v>4</v>
      </c>
      <c r="R191" s="112">
        <v>4</v>
      </c>
      <c r="S191" s="112">
        <v>4</v>
      </c>
      <c r="T191" s="112">
        <v>4</v>
      </c>
      <c r="U191" s="112">
        <v>6</v>
      </c>
      <c r="V191" s="112">
        <v>4</v>
      </c>
      <c r="W191" s="112">
        <v>4</v>
      </c>
      <c r="X191" s="112">
        <v>4</v>
      </c>
      <c r="Y191" s="133">
        <f t="shared" si="125"/>
        <v>46</v>
      </c>
      <c r="Z191" s="101">
        <f t="shared" si="126"/>
        <v>37.931034482758619</v>
      </c>
      <c r="AA191" s="98">
        <f t="shared" si="127"/>
        <v>22.422286393748937</v>
      </c>
      <c r="AB191" s="113"/>
      <c r="AC191" s="111">
        <v>4</v>
      </c>
      <c r="AD191" s="112">
        <v>4</v>
      </c>
      <c r="AE191" s="112">
        <v>4</v>
      </c>
      <c r="AF191" s="112">
        <v>4</v>
      </c>
      <c r="AG191" s="112">
        <v>6</v>
      </c>
      <c r="AH191" s="112">
        <v>4</v>
      </c>
      <c r="AI191" s="112">
        <v>4</v>
      </c>
      <c r="AJ191" s="112">
        <v>4</v>
      </c>
      <c r="AK191" s="101">
        <f t="shared" si="121"/>
        <v>46</v>
      </c>
      <c r="AL191" s="96">
        <f t="shared" si="128"/>
        <v>37.931034482758619</v>
      </c>
      <c r="AM191" s="98">
        <f t="shared" si="122"/>
        <v>22.422286393748937</v>
      </c>
      <c r="AN191" s="454"/>
      <c r="AO191" s="456"/>
    </row>
    <row r="192" spans="1:41">
      <c r="A192" s="451"/>
      <c r="B192" s="131">
        <f t="shared" si="129"/>
        <v>59.113300492610833</v>
      </c>
      <c r="C192" s="103" t="s">
        <v>193</v>
      </c>
      <c r="D192" s="104"/>
      <c r="E192" s="114" t="s">
        <v>0</v>
      </c>
      <c r="F192" s="116"/>
      <c r="G192" s="107"/>
      <c r="H192" s="107"/>
      <c r="I192" s="107"/>
      <c r="J192" s="107"/>
      <c r="K192" s="107"/>
      <c r="L192" s="107"/>
      <c r="M192" s="107"/>
      <c r="N192" s="109">
        <f t="shared" si="131"/>
        <v>0</v>
      </c>
      <c r="O192" s="109">
        <f t="shared" si="123"/>
        <v>0</v>
      </c>
      <c r="P192" s="110">
        <f t="shared" si="124"/>
        <v>0</v>
      </c>
      <c r="Q192" s="111">
        <v>4</v>
      </c>
      <c r="R192" s="112">
        <v>1</v>
      </c>
      <c r="S192" s="112">
        <v>4</v>
      </c>
      <c r="T192" s="112">
        <v>4</v>
      </c>
      <c r="U192" s="112">
        <v>6</v>
      </c>
      <c r="V192" s="112">
        <v>4</v>
      </c>
      <c r="W192" s="112">
        <v>2</v>
      </c>
      <c r="X192" s="112">
        <v>4</v>
      </c>
      <c r="Y192" s="96">
        <f t="shared" si="125"/>
        <v>38</v>
      </c>
      <c r="Z192" s="101">
        <f t="shared" si="126"/>
        <v>28.735632183908045</v>
      </c>
      <c r="AA192" s="98">
        <f t="shared" si="127"/>
        <v>16.986580601324953</v>
      </c>
      <c r="AB192" s="113"/>
      <c r="AC192" s="111">
        <v>4</v>
      </c>
      <c r="AD192" s="112">
        <v>1</v>
      </c>
      <c r="AE192" s="112">
        <v>4</v>
      </c>
      <c r="AF192" s="112">
        <v>4</v>
      </c>
      <c r="AG192" s="112">
        <v>6</v>
      </c>
      <c r="AH192" s="112">
        <v>4</v>
      </c>
      <c r="AI192" s="112">
        <v>2</v>
      </c>
      <c r="AJ192" s="112">
        <v>4</v>
      </c>
      <c r="AK192" s="101">
        <f t="shared" si="121"/>
        <v>38</v>
      </c>
      <c r="AL192" s="96">
        <f t="shared" si="128"/>
        <v>28.735632183908045</v>
      </c>
      <c r="AM192" s="98">
        <f t="shared" si="122"/>
        <v>16.986580601324953</v>
      </c>
      <c r="AN192" s="454"/>
      <c r="AO192" s="456"/>
    </row>
    <row r="193" spans="1:41">
      <c r="A193" s="451"/>
      <c r="B193" s="131">
        <f t="shared" si="129"/>
        <v>59.113300492610833</v>
      </c>
      <c r="C193" s="103" t="s">
        <v>194</v>
      </c>
      <c r="D193" s="104"/>
      <c r="E193" s="114" t="s">
        <v>0</v>
      </c>
      <c r="F193" s="116"/>
      <c r="G193" s="107"/>
      <c r="H193" s="107"/>
      <c r="I193" s="107"/>
      <c r="J193" s="107"/>
      <c r="K193" s="107"/>
      <c r="L193" s="107"/>
      <c r="M193" s="107"/>
      <c r="N193" s="109">
        <f t="shared" si="131"/>
        <v>0</v>
      </c>
      <c r="O193" s="109">
        <f t="shared" si="123"/>
        <v>0</v>
      </c>
      <c r="P193" s="110">
        <f t="shared" si="124"/>
        <v>0</v>
      </c>
      <c r="Q193" s="111">
        <v>4</v>
      </c>
      <c r="R193" s="112">
        <v>1</v>
      </c>
      <c r="S193" s="112">
        <v>4</v>
      </c>
      <c r="T193" s="112">
        <v>4</v>
      </c>
      <c r="U193" s="112">
        <v>6</v>
      </c>
      <c r="V193" s="112">
        <v>4</v>
      </c>
      <c r="W193" s="112">
        <v>2</v>
      </c>
      <c r="X193" s="112">
        <v>4</v>
      </c>
      <c r="Y193" s="96">
        <f t="shared" si="125"/>
        <v>38</v>
      </c>
      <c r="Z193" s="101">
        <f t="shared" si="126"/>
        <v>28.735632183908045</v>
      </c>
      <c r="AA193" s="98">
        <f t="shared" si="127"/>
        <v>16.986580601324953</v>
      </c>
      <c r="AB193" s="113"/>
      <c r="AC193" s="111">
        <v>4</v>
      </c>
      <c r="AD193" s="112">
        <v>1</v>
      </c>
      <c r="AE193" s="112">
        <v>4</v>
      </c>
      <c r="AF193" s="112">
        <v>4</v>
      </c>
      <c r="AG193" s="112">
        <v>6</v>
      </c>
      <c r="AH193" s="112">
        <v>4</v>
      </c>
      <c r="AI193" s="112">
        <v>2</v>
      </c>
      <c r="AJ193" s="112">
        <v>4</v>
      </c>
      <c r="AK193" s="101">
        <f t="shared" si="121"/>
        <v>38</v>
      </c>
      <c r="AL193" s="96">
        <f t="shared" si="128"/>
        <v>28.735632183908045</v>
      </c>
      <c r="AM193" s="98">
        <f t="shared" si="122"/>
        <v>16.986580601324953</v>
      </c>
      <c r="AN193" s="454"/>
      <c r="AO193" s="456"/>
    </row>
    <row r="194" spans="1:41">
      <c r="A194" s="451"/>
      <c r="B194" s="131">
        <f t="shared" si="129"/>
        <v>59.113300492610833</v>
      </c>
      <c r="C194" s="103" t="s">
        <v>195</v>
      </c>
      <c r="D194" s="104"/>
      <c r="E194" s="114" t="s">
        <v>0</v>
      </c>
      <c r="F194" s="116"/>
      <c r="G194" s="107"/>
      <c r="H194" s="107"/>
      <c r="I194" s="107"/>
      <c r="J194" s="107"/>
      <c r="K194" s="107"/>
      <c r="L194" s="107"/>
      <c r="M194" s="107"/>
      <c r="N194" s="109">
        <f t="shared" si="131"/>
        <v>0</v>
      </c>
      <c r="O194" s="109">
        <f t="shared" si="123"/>
        <v>0</v>
      </c>
      <c r="P194" s="110">
        <f t="shared" si="124"/>
        <v>0</v>
      </c>
      <c r="Q194" s="111">
        <v>4</v>
      </c>
      <c r="R194" s="112">
        <v>4</v>
      </c>
      <c r="S194" s="112">
        <v>4</v>
      </c>
      <c r="T194" s="112">
        <v>2</v>
      </c>
      <c r="U194" s="112">
        <v>6</v>
      </c>
      <c r="V194" s="112">
        <v>4</v>
      </c>
      <c r="W194" s="112">
        <v>4</v>
      </c>
      <c r="X194" s="112">
        <v>4</v>
      </c>
      <c r="Y194" s="96">
        <f t="shared" si="125"/>
        <v>44</v>
      </c>
      <c r="Z194" s="101">
        <f t="shared" si="126"/>
        <v>35.632183908045981</v>
      </c>
      <c r="AA194" s="98">
        <f t="shared" si="127"/>
        <v>21.063359945642944</v>
      </c>
      <c r="AB194" s="113"/>
      <c r="AC194" s="111">
        <v>4</v>
      </c>
      <c r="AD194" s="112">
        <v>4</v>
      </c>
      <c r="AE194" s="112">
        <v>4</v>
      </c>
      <c r="AF194" s="112">
        <v>2</v>
      </c>
      <c r="AG194" s="112">
        <v>6</v>
      </c>
      <c r="AH194" s="112">
        <v>4</v>
      </c>
      <c r="AI194" s="112">
        <v>4</v>
      </c>
      <c r="AJ194" s="112">
        <v>4</v>
      </c>
      <c r="AK194" s="101">
        <f t="shared" si="121"/>
        <v>44</v>
      </c>
      <c r="AL194" s="96">
        <f t="shared" si="128"/>
        <v>35.632183908045981</v>
      </c>
      <c r="AM194" s="98">
        <f t="shared" si="122"/>
        <v>21.063359945642944</v>
      </c>
      <c r="AN194" s="454"/>
      <c r="AO194" s="456"/>
    </row>
    <row r="195" spans="1:41">
      <c r="A195" s="451"/>
      <c r="B195" s="131">
        <f t="shared" si="129"/>
        <v>59.113300492610833</v>
      </c>
      <c r="C195" s="103" t="s">
        <v>122</v>
      </c>
      <c r="D195" s="104"/>
      <c r="E195" s="114" t="s">
        <v>0</v>
      </c>
      <c r="F195" s="116"/>
      <c r="G195" s="107"/>
      <c r="H195" s="107"/>
      <c r="I195" s="107"/>
      <c r="J195" s="107"/>
      <c r="K195" s="107"/>
      <c r="L195" s="107"/>
      <c r="M195" s="107"/>
      <c r="N195" s="109">
        <f t="shared" si="131"/>
        <v>0</v>
      </c>
      <c r="O195" s="109">
        <f t="shared" si="123"/>
        <v>0</v>
      </c>
      <c r="P195" s="110">
        <f t="shared" si="124"/>
        <v>0</v>
      </c>
      <c r="Q195" s="111">
        <v>2</v>
      </c>
      <c r="R195" s="112">
        <v>1</v>
      </c>
      <c r="S195" s="112">
        <v>4</v>
      </c>
      <c r="T195" s="112">
        <v>2</v>
      </c>
      <c r="U195" s="112">
        <v>4</v>
      </c>
      <c r="V195" s="112">
        <v>4</v>
      </c>
      <c r="W195" s="112">
        <v>2</v>
      </c>
      <c r="X195" s="112">
        <v>1</v>
      </c>
      <c r="Y195" s="96">
        <f t="shared" si="125"/>
        <v>25</v>
      </c>
      <c r="Z195" s="101">
        <f t="shared" si="126"/>
        <v>13.793103448275861</v>
      </c>
      <c r="AA195" s="98">
        <f t="shared" si="127"/>
        <v>8.1535586886359752</v>
      </c>
      <c r="AB195" s="113"/>
      <c r="AC195" s="111">
        <v>2</v>
      </c>
      <c r="AD195" s="112">
        <v>1</v>
      </c>
      <c r="AE195" s="112">
        <v>4</v>
      </c>
      <c r="AF195" s="112">
        <v>2</v>
      </c>
      <c r="AG195" s="112">
        <v>4</v>
      </c>
      <c r="AH195" s="112">
        <v>4</v>
      </c>
      <c r="AI195" s="112">
        <v>2</v>
      </c>
      <c r="AJ195" s="112">
        <v>1</v>
      </c>
      <c r="AK195" s="101">
        <f t="shared" si="121"/>
        <v>25</v>
      </c>
      <c r="AL195" s="96">
        <f t="shared" si="128"/>
        <v>13.793103448275861</v>
      </c>
      <c r="AM195" s="98">
        <f t="shared" si="122"/>
        <v>8.1535586886359752</v>
      </c>
      <c r="AN195" s="454"/>
      <c r="AO195" s="456"/>
    </row>
    <row r="196" spans="1:41">
      <c r="A196" s="451"/>
      <c r="B196" s="131">
        <f t="shared" si="129"/>
        <v>59.113300492610833</v>
      </c>
      <c r="C196" s="103" t="s">
        <v>197</v>
      </c>
      <c r="D196" s="104"/>
      <c r="E196" s="114" t="s">
        <v>0</v>
      </c>
      <c r="F196" s="116"/>
      <c r="G196" s="107"/>
      <c r="H196" s="107"/>
      <c r="I196" s="107"/>
      <c r="J196" s="107"/>
      <c r="K196" s="107"/>
      <c r="L196" s="107"/>
      <c r="M196" s="107"/>
      <c r="N196" s="109">
        <f>(3*$F196)+(2*$G196)+$H196+$I196+$J196+$K196+$L196+M196</f>
        <v>0</v>
      </c>
      <c r="O196" s="109">
        <f t="shared" si="123"/>
        <v>0</v>
      </c>
      <c r="P196" s="110">
        <f t="shared" si="124"/>
        <v>0</v>
      </c>
      <c r="Q196" s="111">
        <v>8</v>
      </c>
      <c r="R196" s="112">
        <v>8</v>
      </c>
      <c r="S196" s="112">
        <v>4</v>
      </c>
      <c r="T196" s="112">
        <v>4</v>
      </c>
      <c r="U196" s="112">
        <v>12</v>
      </c>
      <c r="V196" s="112">
        <v>4</v>
      </c>
      <c r="W196" s="112">
        <v>4</v>
      </c>
      <c r="X196" s="112">
        <v>4</v>
      </c>
      <c r="Y196" s="132">
        <f t="shared" si="125"/>
        <v>72</v>
      </c>
      <c r="Z196" s="101">
        <f t="shared" si="126"/>
        <v>67.81609195402298</v>
      </c>
      <c r="AA196" s="98">
        <f t="shared" si="127"/>
        <v>40.088330219126881</v>
      </c>
      <c r="AB196" s="113"/>
      <c r="AC196" s="112">
        <v>4</v>
      </c>
      <c r="AD196" s="112">
        <v>4</v>
      </c>
      <c r="AE196" s="112">
        <v>4</v>
      </c>
      <c r="AF196" s="112">
        <v>4</v>
      </c>
      <c r="AG196" s="112">
        <v>6</v>
      </c>
      <c r="AH196" s="112">
        <v>4</v>
      </c>
      <c r="AI196" s="112">
        <v>4</v>
      </c>
      <c r="AJ196" s="112">
        <v>4</v>
      </c>
      <c r="AK196" s="101">
        <f t="shared" si="121"/>
        <v>46</v>
      </c>
      <c r="AL196" s="96">
        <f t="shared" si="128"/>
        <v>37.931034482758619</v>
      </c>
      <c r="AM196" s="98">
        <f t="shared" si="122"/>
        <v>22.422286393748937</v>
      </c>
      <c r="AN196" s="454"/>
      <c r="AO196" s="456"/>
    </row>
    <row r="197" spans="1:41" ht="28.5">
      <c r="A197" s="451"/>
      <c r="B197" s="131">
        <f t="shared" si="129"/>
        <v>59.113300492610833</v>
      </c>
      <c r="C197" s="103" t="s">
        <v>198</v>
      </c>
      <c r="D197" s="104"/>
      <c r="E197" s="114" t="s">
        <v>0</v>
      </c>
      <c r="F197" s="116"/>
      <c r="G197" s="107"/>
      <c r="H197" s="107"/>
      <c r="I197" s="107"/>
      <c r="J197" s="107"/>
      <c r="K197" s="107"/>
      <c r="L197" s="107"/>
      <c r="M197" s="107"/>
      <c r="N197" s="109">
        <f t="shared" ref="N197:N201" si="132">(3*$F197)+(2*$G197)+$H197+$I197+$J197+$K197+$L197+M197</f>
        <v>0</v>
      </c>
      <c r="O197" s="109">
        <f t="shared" si="123"/>
        <v>0</v>
      </c>
      <c r="P197" s="110">
        <f t="shared" si="124"/>
        <v>0</v>
      </c>
      <c r="Q197" s="111">
        <v>4</v>
      </c>
      <c r="R197" s="112">
        <v>4</v>
      </c>
      <c r="S197" s="112">
        <v>4</v>
      </c>
      <c r="T197" s="112">
        <v>2</v>
      </c>
      <c r="U197" s="112">
        <v>6</v>
      </c>
      <c r="V197" s="112">
        <v>4</v>
      </c>
      <c r="W197" s="112">
        <v>2</v>
      </c>
      <c r="X197" s="112">
        <v>4</v>
      </c>
      <c r="Y197" s="96">
        <f t="shared" si="125"/>
        <v>42</v>
      </c>
      <c r="Z197" s="101">
        <f t="shared" si="126"/>
        <v>33.333333333333329</v>
      </c>
      <c r="AA197" s="98">
        <f t="shared" si="127"/>
        <v>19.70443349753694</v>
      </c>
      <c r="AB197" s="113"/>
      <c r="AC197" s="111">
        <v>4</v>
      </c>
      <c r="AD197" s="112">
        <v>4</v>
      </c>
      <c r="AE197" s="112">
        <v>4</v>
      </c>
      <c r="AF197" s="112">
        <v>2</v>
      </c>
      <c r="AG197" s="112">
        <v>6</v>
      </c>
      <c r="AH197" s="112">
        <v>4</v>
      </c>
      <c r="AI197" s="112">
        <v>2</v>
      </c>
      <c r="AJ197" s="112">
        <v>4</v>
      </c>
      <c r="AK197" s="101">
        <f t="shared" si="121"/>
        <v>42</v>
      </c>
      <c r="AL197" s="96">
        <f t="shared" si="128"/>
        <v>33.333333333333329</v>
      </c>
      <c r="AM197" s="98">
        <f t="shared" si="122"/>
        <v>19.70443349753694</v>
      </c>
      <c r="AN197" s="454"/>
      <c r="AO197" s="456"/>
    </row>
    <row r="198" spans="1:41" ht="28.5">
      <c r="A198" s="451"/>
      <c r="B198" s="131">
        <f t="shared" si="129"/>
        <v>59.113300492610833</v>
      </c>
      <c r="C198" s="103" t="s">
        <v>199</v>
      </c>
      <c r="D198" s="104"/>
      <c r="E198" s="114" t="s">
        <v>0</v>
      </c>
      <c r="F198" s="116"/>
      <c r="G198" s="107"/>
      <c r="H198" s="107"/>
      <c r="I198" s="107"/>
      <c r="J198" s="107"/>
      <c r="K198" s="107"/>
      <c r="L198" s="107"/>
      <c r="M198" s="107"/>
      <c r="N198" s="109">
        <f t="shared" si="132"/>
        <v>0</v>
      </c>
      <c r="O198" s="109">
        <f t="shared" si="123"/>
        <v>0</v>
      </c>
      <c r="P198" s="110">
        <f t="shared" si="124"/>
        <v>0</v>
      </c>
      <c r="Q198" s="111">
        <v>4</v>
      </c>
      <c r="R198" s="112">
        <v>4</v>
      </c>
      <c r="S198" s="112">
        <v>4</v>
      </c>
      <c r="T198" s="112">
        <v>2</v>
      </c>
      <c r="U198" s="112">
        <v>6</v>
      </c>
      <c r="V198" s="112">
        <v>4</v>
      </c>
      <c r="W198" s="112">
        <v>2</v>
      </c>
      <c r="X198" s="112">
        <v>4</v>
      </c>
      <c r="Y198" s="96">
        <f t="shared" si="125"/>
        <v>42</v>
      </c>
      <c r="Z198" s="101">
        <f t="shared" si="126"/>
        <v>33.333333333333329</v>
      </c>
      <c r="AA198" s="98">
        <f t="shared" si="127"/>
        <v>19.70443349753694</v>
      </c>
      <c r="AB198" s="113"/>
      <c r="AC198" s="111">
        <v>4</v>
      </c>
      <c r="AD198" s="112">
        <v>4</v>
      </c>
      <c r="AE198" s="112">
        <v>4</v>
      </c>
      <c r="AF198" s="112">
        <v>2</v>
      </c>
      <c r="AG198" s="112">
        <v>6</v>
      </c>
      <c r="AH198" s="112">
        <v>4</v>
      </c>
      <c r="AI198" s="112">
        <v>2</v>
      </c>
      <c r="AJ198" s="112">
        <v>4</v>
      </c>
      <c r="AK198" s="101">
        <f t="shared" si="121"/>
        <v>42</v>
      </c>
      <c r="AL198" s="96">
        <f t="shared" si="128"/>
        <v>33.333333333333329</v>
      </c>
      <c r="AM198" s="98">
        <f t="shared" si="122"/>
        <v>19.70443349753694</v>
      </c>
      <c r="AN198" s="454"/>
      <c r="AO198" s="456"/>
    </row>
    <row r="199" spans="1:41">
      <c r="A199" s="451"/>
      <c r="B199" s="131">
        <f t="shared" si="129"/>
        <v>59.113300492610833</v>
      </c>
      <c r="C199" s="103" t="s">
        <v>128</v>
      </c>
      <c r="D199" s="104"/>
      <c r="E199" s="114" t="s">
        <v>216</v>
      </c>
      <c r="F199" s="116">
        <v>4</v>
      </c>
      <c r="G199" s="107">
        <v>4</v>
      </c>
      <c r="H199" s="107">
        <v>4</v>
      </c>
      <c r="I199" s="107">
        <v>2</v>
      </c>
      <c r="J199" s="107">
        <v>4</v>
      </c>
      <c r="K199" s="107">
        <v>4</v>
      </c>
      <c r="L199" s="107">
        <v>4</v>
      </c>
      <c r="M199" s="107">
        <v>4</v>
      </c>
      <c r="N199" s="109">
        <f t="shared" si="132"/>
        <v>42</v>
      </c>
      <c r="O199" s="109">
        <f t="shared" si="123"/>
        <v>33.333333333333329</v>
      </c>
      <c r="P199" s="110">
        <f t="shared" si="124"/>
        <v>19.70443349753694</v>
      </c>
      <c r="Q199" s="111"/>
      <c r="R199" s="112"/>
      <c r="S199" s="112"/>
      <c r="T199" s="112"/>
      <c r="U199" s="112"/>
      <c r="V199" s="112"/>
      <c r="W199" s="112"/>
      <c r="X199" s="112"/>
      <c r="Y199" s="96">
        <f t="shared" si="125"/>
        <v>0</v>
      </c>
      <c r="Z199" s="101">
        <f t="shared" si="126"/>
        <v>0</v>
      </c>
      <c r="AA199" s="98">
        <f t="shared" si="127"/>
        <v>0</v>
      </c>
      <c r="AB199" s="113"/>
      <c r="AC199" s="112"/>
      <c r="AD199" s="112"/>
      <c r="AE199" s="112"/>
      <c r="AF199" s="112"/>
      <c r="AG199" s="112"/>
      <c r="AH199" s="112"/>
      <c r="AI199" s="112"/>
      <c r="AJ199" s="112"/>
      <c r="AK199" s="101">
        <f t="shared" si="121"/>
        <v>0</v>
      </c>
      <c r="AL199" s="96">
        <f t="shared" si="128"/>
        <v>0</v>
      </c>
      <c r="AM199" s="98">
        <f t="shared" si="122"/>
        <v>0</v>
      </c>
      <c r="AN199" s="454"/>
      <c r="AO199" s="456"/>
    </row>
    <row r="200" spans="1:41">
      <c r="A200" s="451"/>
      <c r="B200" s="131">
        <f t="shared" si="129"/>
        <v>59.113300492610833</v>
      </c>
      <c r="C200" s="103" t="s">
        <v>200</v>
      </c>
      <c r="D200" s="104"/>
      <c r="E200" s="114" t="s">
        <v>216</v>
      </c>
      <c r="F200" s="116">
        <v>4</v>
      </c>
      <c r="G200" s="107">
        <v>2</v>
      </c>
      <c r="H200" s="107">
        <v>2</v>
      </c>
      <c r="I200" s="107">
        <v>2</v>
      </c>
      <c r="J200" s="107">
        <v>4</v>
      </c>
      <c r="K200" s="107">
        <v>4</v>
      </c>
      <c r="L200" s="107">
        <v>4</v>
      </c>
      <c r="M200" s="107">
        <v>4</v>
      </c>
      <c r="N200" s="109">
        <f t="shared" si="132"/>
        <v>36</v>
      </c>
      <c r="O200" s="109">
        <f t="shared" si="123"/>
        <v>26.436781609195403</v>
      </c>
      <c r="P200" s="110">
        <f t="shared" si="124"/>
        <v>15.627654153218957</v>
      </c>
      <c r="Q200" s="111"/>
      <c r="R200" s="112"/>
      <c r="S200" s="112"/>
      <c r="T200" s="112"/>
      <c r="U200" s="112"/>
      <c r="V200" s="112"/>
      <c r="W200" s="112"/>
      <c r="X200" s="112"/>
      <c r="Y200" s="96">
        <f t="shared" si="125"/>
        <v>0</v>
      </c>
      <c r="Z200" s="101">
        <f t="shared" si="126"/>
        <v>0</v>
      </c>
      <c r="AA200" s="98">
        <f t="shared" si="127"/>
        <v>0</v>
      </c>
      <c r="AB200" s="113"/>
      <c r="AC200" s="112"/>
      <c r="AD200" s="112"/>
      <c r="AE200" s="112"/>
      <c r="AF200" s="112"/>
      <c r="AG200" s="112"/>
      <c r="AH200" s="112"/>
      <c r="AI200" s="112"/>
      <c r="AJ200" s="112"/>
      <c r="AK200" s="101">
        <f t="shared" si="121"/>
        <v>0</v>
      </c>
      <c r="AL200" s="96">
        <f t="shared" si="128"/>
        <v>0</v>
      </c>
      <c r="AM200" s="98">
        <f t="shared" si="122"/>
        <v>0</v>
      </c>
      <c r="AN200" s="454"/>
      <c r="AO200" s="456"/>
    </row>
    <row r="201" spans="1:41" ht="15.75" thickBot="1">
      <c r="A201" s="451"/>
      <c r="B201" s="131">
        <f t="shared" si="129"/>
        <v>59.113300492610833</v>
      </c>
      <c r="C201" s="103" t="s">
        <v>130</v>
      </c>
      <c r="D201" s="104"/>
      <c r="E201" s="114" t="s">
        <v>216</v>
      </c>
      <c r="F201" s="116">
        <v>4</v>
      </c>
      <c r="G201" s="107">
        <v>4</v>
      </c>
      <c r="H201" s="107">
        <v>2</v>
      </c>
      <c r="I201" s="107">
        <v>4</v>
      </c>
      <c r="J201" s="107">
        <v>6</v>
      </c>
      <c r="K201" s="107">
        <v>4</v>
      </c>
      <c r="L201" s="107">
        <v>4</v>
      </c>
      <c r="M201" s="107">
        <v>1</v>
      </c>
      <c r="N201" s="109">
        <f t="shared" si="132"/>
        <v>41</v>
      </c>
      <c r="O201" s="109">
        <f t="shared" si="123"/>
        <v>32.183908045977013</v>
      </c>
      <c r="P201" s="110">
        <f t="shared" si="124"/>
        <v>19.024970273483948</v>
      </c>
      <c r="Q201" s="111"/>
      <c r="R201" s="112"/>
      <c r="S201" s="112"/>
      <c r="T201" s="112"/>
      <c r="U201" s="112"/>
      <c r="V201" s="112"/>
      <c r="W201" s="112"/>
      <c r="X201" s="112"/>
      <c r="Y201" s="96">
        <f t="shared" si="125"/>
        <v>0</v>
      </c>
      <c r="Z201" s="101">
        <f t="shared" si="126"/>
        <v>0</v>
      </c>
      <c r="AA201" s="98">
        <f t="shared" si="127"/>
        <v>0</v>
      </c>
      <c r="AB201" s="113"/>
      <c r="AC201" s="112"/>
      <c r="AD201" s="112"/>
      <c r="AE201" s="112"/>
      <c r="AF201" s="112"/>
      <c r="AG201" s="112"/>
      <c r="AH201" s="112"/>
      <c r="AI201" s="112"/>
      <c r="AJ201" s="112"/>
      <c r="AK201" s="101">
        <f t="shared" si="121"/>
        <v>0</v>
      </c>
      <c r="AL201" s="96">
        <f t="shared" si="128"/>
        <v>0</v>
      </c>
      <c r="AM201" s="98">
        <f t="shared" si="122"/>
        <v>0</v>
      </c>
      <c r="AN201" s="454"/>
      <c r="AO201" s="456"/>
    </row>
    <row r="202" spans="1:41" ht="15.75" thickBot="1">
      <c r="A202" s="452"/>
      <c r="B202" s="131">
        <f t="shared" si="129"/>
        <v>59.113300492610833</v>
      </c>
      <c r="C202" s="457"/>
      <c r="D202" s="458"/>
      <c r="E202" s="459"/>
      <c r="F202" s="460" t="s">
        <v>183</v>
      </c>
      <c r="G202" s="461"/>
      <c r="H202" s="461"/>
      <c r="I202" s="461"/>
      <c r="J202" s="461"/>
      <c r="K202" s="461"/>
      <c r="L202" s="461"/>
      <c r="M202" s="462"/>
      <c r="N202" s="118">
        <f>IF(SUM($N185:$N201),(1-EXP(-((SUM($N185:$N201)/COUNTIF($N185:$N201,"&gt;0"))^1)))*($F$6-(MAX($N185:$N201)))*(1-1/(EXP((((COUNTIF($N185:$N201,"&gt;0")^1)-1)*0.1))))+(MAX($N185:$N201)),0)</f>
        <v>52.513616321477052</v>
      </c>
      <c r="O202" s="119">
        <f>IF($N202&lt;&gt;0,(($N202-$O$6)/($F$6-$O$6))*100,0)</f>
        <v>45.41794979480121</v>
      </c>
      <c r="P202" s="120">
        <f>IF(SUM($N185:$N201),(($O202*$B195)/100),0)</f>
        <v>26.848049139783967</v>
      </c>
      <c r="Q202" s="463" t="s">
        <v>184</v>
      </c>
      <c r="R202" s="461"/>
      <c r="S202" s="461"/>
      <c r="T202" s="461"/>
      <c r="U202" s="461"/>
      <c r="V202" s="461"/>
      <c r="W202" s="461"/>
      <c r="X202" s="462"/>
      <c r="Y202" s="121">
        <f>IF(SUM($Y185:$Y201),(1-EXP(-((SUM($Y185:$Y201)/COUNTIF($Y185:$Y201,"&gt;0"))^1)))*($F$6-(MAX($Y185:$Y201)))*(1-1/(EXP((((COUNTIF($Y185:$Y201,"&gt;0")^1)-1)*0.1))))+(MAX($Y185:$Y201)),0)</f>
        <v>92.369109795047649</v>
      </c>
      <c r="Z202" s="122">
        <f>IF($Y202&lt;&gt;0,(($Y202-$O$6)/($F$6-$O$6))*100,0)</f>
        <v>91.228861833388095</v>
      </c>
      <c r="AA202" s="120">
        <f>IF(SUM($Y185:$Y201),(($Z202*$B202)/100),0)</f>
        <v>53.928391231559459</v>
      </c>
      <c r="AB202" s="123">
        <f>+P202-AA202</f>
        <v>-27.080342091775492</v>
      </c>
      <c r="AC202" s="124" t="s">
        <v>158</v>
      </c>
      <c r="AD202" s="463" t="s">
        <v>185</v>
      </c>
      <c r="AE202" s="461"/>
      <c r="AF202" s="461"/>
      <c r="AG202" s="461"/>
      <c r="AH202" s="461"/>
      <c r="AI202" s="461"/>
      <c r="AJ202" s="464"/>
      <c r="AK202" s="122">
        <f>IF(SUM($AK185:$AK201),(1-EXP(-((SUM($AK185:$AK201)/COUNTIF($AK185:$AK201,"&gt;0"))^1)))*($F$6-(MAX($AK185:$AK201)))*(1-1/(EXP((((COUNTIF($AK185:$AK201,"&gt;0")^1)-1)*0.1))))+(MAX($AK185:$AK201)),0)</f>
        <v>85.283283176163323</v>
      </c>
      <c r="AL202" s="122">
        <f>IF($AK202&lt;&gt;0,(($AK202-$O$6)/($F$6-$O$6))*100,0)</f>
        <v>83.084233535819905</v>
      </c>
      <c r="AM202" s="120">
        <f>IF(SUM($AK185:$AK201),(($AL202*$B202)/100),0)</f>
        <v>49.113832632011764</v>
      </c>
      <c r="AN202" s="125" t="s">
        <v>186</v>
      </c>
      <c r="AO202" s="126">
        <f>$P202-$AM202</f>
        <v>-22.265783492227797</v>
      </c>
    </row>
    <row r="203" spans="1:41">
      <c r="T203">
        <f>COUNTIF(Y185:Y201,"&lt;25")</f>
        <v>3</v>
      </c>
      <c r="U203">
        <f>COUNTIFS((Y185:Y201),"&gt;=25",(Y185:Y201),"&lt;50")</f>
        <v>12</v>
      </c>
      <c r="V203">
        <f>COUNTIFS((Y185:Y201),"&gt;=50",(Y185:Y201),"&lt;70")</f>
        <v>1</v>
      </c>
      <c r="W203">
        <f>COUNTIFS((Y185:Y201),"&gt;=70",(Y185:Y201),"&lt;100")</f>
        <v>1</v>
      </c>
      <c r="X203">
        <f>SUM(T203:W203)</f>
        <v>17</v>
      </c>
      <c r="AF203">
        <f>COUNTIF(AK185:AK201,"&lt;25")</f>
        <v>3</v>
      </c>
      <c r="AG203">
        <f>COUNTIFS((AK185:AK201),"&gt;=25",(AK185:AK201),"&lt;50")</f>
        <v>14</v>
      </c>
      <c r="AH203">
        <f>COUNTIFS((AK185:AK201),"&gt;=50",(AK185:AK201),"&lt;70")</f>
        <v>0</v>
      </c>
      <c r="AI203">
        <f>COUNTIFS((AK185:AK201),"&gt;70",(AK185:AK201),"&lt;100")</f>
        <v>0</v>
      </c>
      <c r="AJ203">
        <f>SUM(AF203:AI203)</f>
        <v>17</v>
      </c>
    </row>
    <row r="205" spans="1:41" ht="15.75" thickBot="1"/>
    <row r="206" spans="1:41">
      <c r="A206" s="470" t="s">
        <v>146</v>
      </c>
      <c r="B206" s="472" t="s">
        <v>147</v>
      </c>
      <c r="C206" s="474" t="s">
        <v>148</v>
      </c>
      <c r="D206" s="476" t="s">
        <v>149</v>
      </c>
      <c r="E206" s="478" t="s">
        <v>150</v>
      </c>
      <c r="F206" s="465" t="s">
        <v>151</v>
      </c>
      <c r="G206" s="466"/>
      <c r="H206" s="466"/>
      <c r="I206" s="466"/>
      <c r="J206" s="466"/>
      <c r="K206" s="466"/>
      <c r="L206" s="466"/>
      <c r="M206" s="466"/>
      <c r="N206" s="466" t="s">
        <v>152</v>
      </c>
      <c r="O206" s="466"/>
      <c r="P206" s="467"/>
      <c r="Q206" s="443" t="s">
        <v>153</v>
      </c>
      <c r="R206" s="444"/>
      <c r="S206" s="444"/>
      <c r="T206" s="444"/>
      <c r="U206" s="444"/>
      <c r="V206" s="444"/>
      <c r="W206" s="444"/>
      <c r="X206" s="444"/>
      <c r="Y206" s="444" t="s">
        <v>152</v>
      </c>
      <c r="Z206" s="444"/>
      <c r="AA206" s="445"/>
      <c r="AB206" s="468" t="s">
        <v>154</v>
      </c>
      <c r="AC206" s="441" t="s">
        <v>155</v>
      </c>
      <c r="AD206" s="442"/>
      <c r="AE206" s="442"/>
      <c r="AF206" s="442"/>
      <c r="AG206" s="442"/>
      <c r="AH206" s="442"/>
      <c r="AI206" s="442"/>
      <c r="AJ206" s="443"/>
      <c r="AK206" s="444" t="s">
        <v>152</v>
      </c>
      <c r="AL206" s="444"/>
      <c r="AM206" s="445"/>
      <c r="AN206" s="446" t="s">
        <v>156</v>
      </c>
      <c r="AO206" s="448" t="s">
        <v>157</v>
      </c>
    </row>
    <row r="207" spans="1:41" ht="34.5" thickBot="1">
      <c r="A207" s="471"/>
      <c r="B207" s="473"/>
      <c r="C207" s="475"/>
      <c r="D207" s="477"/>
      <c r="E207" s="475"/>
      <c r="F207" s="78" t="s">
        <v>158</v>
      </c>
      <c r="G207" s="79" t="s">
        <v>159</v>
      </c>
      <c r="H207" s="79" t="s">
        <v>160</v>
      </c>
      <c r="I207" s="79" t="s">
        <v>161</v>
      </c>
      <c r="J207" s="79" t="s">
        <v>162</v>
      </c>
      <c r="K207" s="79" t="s">
        <v>163</v>
      </c>
      <c r="L207" s="79" t="s">
        <v>164</v>
      </c>
      <c r="M207" s="79" t="s">
        <v>165</v>
      </c>
      <c r="N207" s="80" t="s">
        <v>166</v>
      </c>
      <c r="O207" s="80" t="s">
        <v>167</v>
      </c>
      <c r="P207" s="81" t="s">
        <v>168</v>
      </c>
      <c r="Q207" s="82" t="s">
        <v>158</v>
      </c>
      <c r="R207" s="83" t="s">
        <v>159</v>
      </c>
      <c r="S207" s="83" t="s">
        <v>160</v>
      </c>
      <c r="T207" s="83" t="s">
        <v>161</v>
      </c>
      <c r="U207" s="83" t="s">
        <v>162</v>
      </c>
      <c r="V207" s="83" t="s">
        <v>163</v>
      </c>
      <c r="W207" s="83" t="s">
        <v>164</v>
      </c>
      <c r="X207" s="83" t="s">
        <v>165</v>
      </c>
      <c r="Y207" s="84" t="s">
        <v>169</v>
      </c>
      <c r="Z207" s="84" t="s">
        <v>170</v>
      </c>
      <c r="AA207" s="85" t="s">
        <v>171</v>
      </c>
      <c r="AB207" s="469"/>
      <c r="AC207" s="83" t="s">
        <v>172</v>
      </c>
      <c r="AD207" s="83" t="s">
        <v>173</v>
      </c>
      <c r="AE207" s="83" t="s">
        <v>174</v>
      </c>
      <c r="AF207" s="83" t="s">
        <v>175</v>
      </c>
      <c r="AG207" s="83" t="s">
        <v>176</v>
      </c>
      <c r="AH207" s="83" t="s">
        <v>177</v>
      </c>
      <c r="AI207" s="83" t="s">
        <v>178</v>
      </c>
      <c r="AJ207" s="83" t="s">
        <v>179</v>
      </c>
      <c r="AK207" s="84" t="s">
        <v>180</v>
      </c>
      <c r="AL207" s="84" t="s">
        <v>181</v>
      </c>
      <c r="AM207" s="84" t="s">
        <v>182</v>
      </c>
      <c r="AN207" s="447"/>
      <c r="AO207" s="449"/>
    </row>
    <row r="208" spans="1:41">
      <c r="A208" s="451" t="s">
        <v>55</v>
      </c>
      <c r="B208" s="131">
        <f>'3- Ponderacion factores'!N45</f>
        <v>51.724137931034484</v>
      </c>
      <c r="C208" s="103" t="s">
        <v>191</v>
      </c>
      <c r="D208" s="104"/>
      <c r="E208" s="105" t="s">
        <v>0</v>
      </c>
      <c r="F208" s="106"/>
      <c r="G208" s="107"/>
      <c r="H208" s="107"/>
      <c r="I208" s="107"/>
      <c r="J208" s="107"/>
      <c r="K208" s="107"/>
      <c r="L208" s="107"/>
      <c r="M208" s="107"/>
      <c r="N208" s="108">
        <f t="shared" ref="N208:N209" si="133">(3*$F208)+(2*$G208)+$H208+$I208+$J208+$K208+$L208+M208</f>
        <v>0</v>
      </c>
      <c r="O208" s="109">
        <f t="shared" ref="O208:O219" si="134">IF($N208&lt;&gt;0,(($N208-$O$6)/($F$6-$O$6))*100,0)</f>
        <v>0</v>
      </c>
      <c r="P208" s="110">
        <f t="shared" ref="P208:P218" si="135">($O208*$B208)/100</f>
        <v>0</v>
      </c>
      <c r="Q208" s="111">
        <v>2</v>
      </c>
      <c r="R208" s="112">
        <v>2</v>
      </c>
      <c r="S208" s="112">
        <v>4</v>
      </c>
      <c r="T208" s="112">
        <v>4</v>
      </c>
      <c r="U208" s="112">
        <v>12</v>
      </c>
      <c r="V208" s="112">
        <v>4</v>
      </c>
      <c r="W208" s="112">
        <v>4</v>
      </c>
      <c r="X208" s="112">
        <v>4</v>
      </c>
      <c r="Y208" s="96">
        <f t="shared" ref="Y208:Y219" si="136">(3*$Q208)+(2*$R208)+$S208+$T208+$U208+$V208+$W208+$X208</f>
        <v>42</v>
      </c>
      <c r="Z208" s="101">
        <f t="shared" ref="Z208:Z219" si="137">IF($Y208&lt;&gt;0,(($Y208-$O$6)/($F$6-$O$6))*100,0)</f>
        <v>33.333333333333329</v>
      </c>
      <c r="AA208" s="98">
        <f t="shared" ref="AA208:AA218" si="138">($Z208*$B208)/100</f>
        <v>17.241379310344826</v>
      </c>
      <c r="AB208" s="113"/>
      <c r="AC208" s="111">
        <v>2</v>
      </c>
      <c r="AD208" s="112">
        <v>2</v>
      </c>
      <c r="AE208" s="112">
        <v>4</v>
      </c>
      <c r="AF208" s="112">
        <v>4</v>
      </c>
      <c r="AG208" s="112">
        <v>12</v>
      </c>
      <c r="AH208" s="112">
        <v>4</v>
      </c>
      <c r="AI208" s="112">
        <v>4</v>
      </c>
      <c r="AJ208" s="112">
        <v>4</v>
      </c>
      <c r="AK208" s="101">
        <f t="shared" ref="AK208:AK219" si="139">(3*$AC208)+(2*$AD208)+$AE208+$AF208+$AG208+$AH208+$AI208+$AJ208</f>
        <v>42</v>
      </c>
      <c r="AL208" s="96">
        <f>IF($AK208&lt;&gt;0,(($AK208-$O$6)/($F$6-$O$6))*100,0)</f>
        <v>33.333333333333329</v>
      </c>
      <c r="AM208" s="98">
        <f t="shared" ref="AM208:AM219" si="140">($AL208*$B208)/100</f>
        <v>17.241379310344826</v>
      </c>
      <c r="AN208" s="454">
        <f>$AO220-$AB220</f>
        <v>4.8343598066658657</v>
      </c>
      <c r="AO208" s="456"/>
    </row>
    <row r="209" spans="1:41">
      <c r="A209" s="451"/>
      <c r="B209" s="131">
        <f>$B$208</f>
        <v>51.724137931034484</v>
      </c>
      <c r="C209" s="103" t="s">
        <v>113</v>
      </c>
      <c r="D209" s="104"/>
      <c r="E209" s="114" t="s">
        <v>0</v>
      </c>
      <c r="F209" s="116"/>
      <c r="G209" s="107"/>
      <c r="H209" s="107"/>
      <c r="I209" s="107"/>
      <c r="J209" s="107"/>
      <c r="K209" s="107"/>
      <c r="L209" s="107"/>
      <c r="M209" s="107"/>
      <c r="N209" s="109">
        <f t="shared" si="133"/>
        <v>0</v>
      </c>
      <c r="O209" s="109">
        <f t="shared" si="134"/>
        <v>0</v>
      </c>
      <c r="P209" s="110">
        <f t="shared" si="135"/>
        <v>0</v>
      </c>
      <c r="Q209" s="111">
        <v>4</v>
      </c>
      <c r="R209" s="112">
        <v>1</v>
      </c>
      <c r="S209" s="112">
        <v>4</v>
      </c>
      <c r="T209" s="112">
        <v>4</v>
      </c>
      <c r="U209" s="112">
        <v>6</v>
      </c>
      <c r="V209" s="112">
        <v>4</v>
      </c>
      <c r="W209" s="112">
        <v>4</v>
      </c>
      <c r="X209" s="112">
        <v>4</v>
      </c>
      <c r="Y209" s="96">
        <f t="shared" si="136"/>
        <v>40</v>
      </c>
      <c r="Z209" s="101">
        <f t="shared" si="137"/>
        <v>31.03448275862069</v>
      </c>
      <c r="AA209" s="98">
        <f t="shared" si="138"/>
        <v>16.052318668252084</v>
      </c>
      <c r="AB209" s="113"/>
      <c r="AC209" s="111">
        <v>4</v>
      </c>
      <c r="AD209" s="112">
        <v>1</v>
      </c>
      <c r="AE209" s="112">
        <v>4</v>
      </c>
      <c r="AF209" s="112">
        <v>4</v>
      </c>
      <c r="AG209" s="112">
        <v>6</v>
      </c>
      <c r="AH209" s="112">
        <v>4</v>
      </c>
      <c r="AI209" s="112">
        <v>4</v>
      </c>
      <c r="AJ209" s="112">
        <v>4</v>
      </c>
      <c r="AK209" s="101">
        <f t="shared" si="139"/>
        <v>40</v>
      </c>
      <c r="AL209" s="96">
        <f t="shared" ref="AL209:AL219" si="141">IF($AK209&lt;&gt;0,(($AK209-$O$6)/($F$6-$O$6))*100,0)</f>
        <v>31.03448275862069</v>
      </c>
      <c r="AM209" s="98">
        <f t="shared" si="140"/>
        <v>16.052318668252084</v>
      </c>
      <c r="AN209" s="454"/>
      <c r="AO209" s="456"/>
    </row>
    <row r="210" spans="1:41">
      <c r="A210" s="451"/>
      <c r="B210" s="131">
        <f t="shared" ref="B210:B220" si="142">$B$208</f>
        <v>51.724137931034484</v>
      </c>
      <c r="C210" s="103" t="s">
        <v>114</v>
      </c>
      <c r="D210" s="104"/>
      <c r="E210" s="114" t="s">
        <v>0</v>
      </c>
      <c r="F210" s="116"/>
      <c r="G210" s="107"/>
      <c r="H210" s="107"/>
      <c r="I210" s="107"/>
      <c r="J210" s="107"/>
      <c r="K210" s="107"/>
      <c r="L210" s="107"/>
      <c r="M210" s="107"/>
      <c r="N210" s="109">
        <f>(3*$F210)+(2*$G210)+$H210+$I210+$J210+$K210+$L210+M210</f>
        <v>0</v>
      </c>
      <c r="O210" s="109">
        <f t="shared" si="134"/>
        <v>0</v>
      </c>
      <c r="P210" s="110">
        <f t="shared" si="135"/>
        <v>0</v>
      </c>
      <c r="Q210" s="111">
        <v>4</v>
      </c>
      <c r="R210" s="112">
        <v>1</v>
      </c>
      <c r="S210" s="112">
        <v>4</v>
      </c>
      <c r="T210" s="112">
        <v>4</v>
      </c>
      <c r="U210" s="112">
        <v>6</v>
      </c>
      <c r="V210" s="112">
        <v>4</v>
      </c>
      <c r="W210" s="112">
        <v>4</v>
      </c>
      <c r="X210" s="112">
        <v>4</v>
      </c>
      <c r="Y210" s="96">
        <f t="shared" si="136"/>
        <v>40</v>
      </c>
      <c r="Z210" s="101">
        <f t="shared" si="137"/>
        <v>31.03448275862069</v>
      </c>
      <c r="AA210" s="98">
        <f t="shared" si="138"/>
        <v>16.052318668252084</v>
      </c>
      <c r="AB210" s="113"/>
      <c r="AC210" s="111">
        <v>4</v>
      </c>
      <c r="AD210" s="112">
        <v>1</v>
      </c>
      <c r="AE210" s="112">
        <v>4</v>
      </c>
      <c r="AF210" s="112">
        <v>4</v>
      </c>
      <c r="AG210" s="112">
        <v>6</v>
      </c>
      <c r="AH210" s="112">
        <v>4</v>
      </c>
      <c r="AI210" s="112">
        <v>4</v>
      </c>
      <c r="AJ210" s="112">
        <v>4</v>
      </c>
      <c r="AK210" s="101">
        <f t="shared" si="139"/>
        <v>40</v>
      </c>
      <c r="AL210" s="96">
        <f t="shared" si="141"/>
        <v>31.03448275862069</v>
      </c>
      <c r="AM210" s="98">
        <f t="shared" si="140"/>
        <v>16.052318668252084</v>
      </c>
      <c r="AN210" s="454"/>
      <c r="AO210" s="456"/>
    </row>
    <row r="211" spans="1:41">
      <c r="A211" s="451"/>
      <c r="B211" s="131">
        <f t="shared" si="142"/>
        <v>51.724137931034484</v>
      </c>
      <c r="C211" s="103" t="s">
        <v>116</v>
      </c>
      <c r="D211" s="104"/>
      <c r="E211" s="114" t="s">
        <v>0</v>
      </c>
      <c r="F211" s="116"/>
      <c r="G211" s="107"/>
      <c r="H211" s="107"/>
      <c r="I211" s="107"/>
      <c r="J211" s="107"/>
      <c r="K211" s="107"/>
      <c r="L211" s="107"/>
      <c r="M211" s="107"/>
      <c r="N211" s="109">
        <f t="shared" ref="N211:N214" si="143">(3*$F211)+(2*$G211)+$H211+$I211+$J211+$K211+$L211+M211</f>
        <v>0</v>
      </c>
      <c r="O211" s="109">
        <f t="shared" si="134"/>
        <v>0</v>
      </c>
      <c r="P211" s="110">
        <f t="shared" si="135"/>
        <v>0</v>
      </c>
      <c r="Q211" s="111">
        <v>4</v>
      </c>
      <c r="R211" s="112">
        <v>2</v>
      </c>
      <c r="S211" s="112">
        <v>4</v>
      </c>
      <c r="T211" s="112">
        <v>4</v>
      </c>
      <c r="U211" s="112">
        <v>12</v>
      </c>
      <c r="V211" s="112">
        <v>4</v>
      </c>
      <c r="W211" s="112">
        <v>4</v>
      </c>
      <c r="X211" s="112">
        <v>4</v>
      </c>
      <c r="Y211" s="96">
        <f t="shared" si="136"/>
        <v>48</v>
      </c>
      <c r="Z211" s="101">
        <f t="shared" si="137"/>
        <v>40.229885057471265</v>
      </c>
      <c r="AA211" s="98">
        <f t="shared" si="138"/>
        <v>20.808561236623067</v>
      </c>
      <c r="AB211" s="113"/>
      <c r="AC211" s="111">
        <v>4</v>
      </c>
      <c r="AD211" s="112">
        <v>4</v>
      </c>
      <c r="AE211" s="112">
        <v>4</v>
      </c>
      <c r="AF211" s="112">
        <v>4</v>
      </c>
      <c r="AG211" s="112">
        <v>12</v>
      </c>
      <c r="AH211" s="112">
        <v>4</v>
      </c>
      <c r="AI211" s="112">
        <v>4</v>
      </c>
      <c r="AJ211" s="112">
        <v>4</v>
      </c>
      <c r="AK211" s="101">
        <f t="shared" si="139"/>
        <v>52</v>
      </c>
      <c r="AL211" s="96">
        <f t="shared" si="141"/>
        <v>44.827586206896555</v>
      </c>
      <c r="AM211" s="98">
        <f t="shared" si="140"/>
        <v>23.186682520808564</v>
      </c>
      <c r="AN211" s="454"/>
      <c r="AO211" s="456"/>
    </row>
    <row r="212" spans="1:41">
      <c r="A212" s="451"/>
      <c r="B212" s="131">
        <f t="shared" si="142"/>
        <v>51.724137931034484</v>
      </c>
      <c r="C212" s="103" t="s">
        <v>193</v>
      </c>
      <c r="D212" s="104"/>
      <c r="E212" s="114" t="s">
        <v>0</v>
      </c>
      <c r="F212" s="116"/>
      <c r="G212" s="107"/>
      <c r="H212" s="107"/>
      <c r="I212" s="107"/>
      <c r="J212" s="107"/>
      <c r="K212" s="107"/>
      <c r="L212" s="107"/>
      <c r="M212" s="107"/>
      <c r="N212" s="109">
        <f t="shared" si="143"/>
        <v>0</v>
      </c>
      <c r="O212" s="109">
        <f t="shared" si="134"/>
        <v>0</v>
      </c>
      <c r="P212" s="110">
        <f t="shared" si="135"/>
        <v>0</v>
      </c>
      <c r="Q212" s="111">
        <v>2</v>
      </c>
      <c r="R212" s="112">
        <v>1</v>
      </c>
      <c r="S212" s="112">
        <v>4</v>
      </c>
      <c r="T212" s="112">
        <v>4</v>
      </c>
      <c r="U212" s="112">
        <v>6</v>
      </c>
      <c r="V212" s="112">
        <v>4</v>
      </c>
      <c r="W212" s="112">
        <v>2</v>
      </c>
      <c r="X212" s="112">
        <v>4</v>
      </c>
      <c r="Y212" s="96">
        <f t="shared" si="136"/>
        <v>32</v>
      </c>
      <c r="Z212" s="101">
        <f t="shared" si="137"/>
        <v>21.839080459770116</v>
      </c>
      <c r="AA212" s="98">
        <f t="shared" si="138"/>
        <v>11.296076099881095</v>
      </c>
      <c r="AB212" s="113"/>
      <c r="AC212" s="111">
        <v>2</v>
      </c>
      <c r="AD212" s="112">
        <v>1</v>
      </c>
      <c r="AE212" s="112">
        <v>4</v>
      </c>
      <c r="AF212" s="112">
        <v>4</v>
      </c>
      <c r="AG212" s="112">
        <v>6</v>
      </c>
      <c r="AH212" s="112">
        <v>4</v>
      </c>
      <c r="AI212" s="112">
        <v>2</v>
      </c>
      <c r="AJ212" s="112">
        <v>4</v>
      </c>
      <c r="AK212" s="101">
        <f t="shared" si="139"/>
        <v>32</v>
      </c>
      <c r="AL212" s="96">
        <f t="shared" si="141"/>
        <v>21.839080459770116</v>
      </c>
      <c r="AM212" s="98">
        <f t="shared" si="140"/>
        <v>11.296076099881095</v>
      </c>
      <c r="AN212" s="454"/>
      <c r="AO212" s="456"/>
    </row>
    <row r="213" spans="1:41">
      <c r="A213" s="451"/>
      <c r="B213" s="131">
        <f t="shared" si="142"/>
        <v>51.724137931034484</v>
      </c>
      <c r="C213" s="103" t="s">
        <v>194</v>
      </c>
      <c r="D213" s="104"/>
      <c r="E213" s="114" t="s">
        <v>0</v>
      </c>
      <c r="F213" s="116"/>
      <c r="G213" s="107"/>
      <c r="H213" s="107"/>
      <c r="I213" s="107"/>
      <c r="J213" s="107"/>
      <c r="K213" s="107"/>
      <c r="L213" s="107"/>
      <c r="M213" s="107"/>
      <c r="N213" s="109">
        <f t="shared" si="143"/>
        <v>0</v>
      </c>
      <c r="O213" s="109">
        <f t="shared" si="134"/>
        <v>0</v>
      </c>
      <c r="P213" s="110">
        <f t="shared" si="135"/>
        <v>0</v>
      </c>
      <c r="Q213" s="111">
        <v>2</v>
      </c>
      <c r="R213" s="112">
        <v>1</v>
      </c>
      <c r="S213" s="112">
        <v>4</v>
      </c>
      <c r="T213" s="112">
        <v>4</v>
      </c>
      <c r="U213" s="112">
        <v>6</v>
      </c>
      <c r="V213" s="112">
        <v>4</v>
      </c>
      <c r="W213" s="112">
        <v>2</v>
      </c>
      <c r="X213" s="112">
        <v>4</v>
      </c>
      <c r="Y213" s="96">
        <f t="shared" si="136"/>
        <v>32</v>
      </c>
      <c r="Z213" s="101">
        <f t="shared" si="137"/>
        <v>21.839080459770116</v>
      </c>
      <c r="AA213" s="98">
        <f t="shared" si="138"/>
        <v>11.296076099881095</v>
      </c>
      <c r="AB213" s="113"/>
      <c r="AC213" s="111">
        <v>2</v>
      </c>
      <c r="AD213" s="112">
        <v>1</v>
      </c>
      <c r="AE213" s="112">
        <v>4</v>
      </c>
      <c r="AF213" s="112">
        <v>4</v>
      </c>
      <c r="AG213" s="112">
        <v>6</v>
      </c>
      <c r="AH213" s="112">
        <v>4</v>
      </c>
      <c r="AI213" s="112">
        <v>2</v>
      </c>
      <c r="AJ213" s="112">
        <v>4</v>
      </c>
      <c r="AK213" s="101">
        <f t="shared" si="139"/>
        <v>32</v>
      </c>
      <c r="AL213" s="96">
        <f t="shared" si="141"/>
        <v>21.839080459770116</v>
      </c>
      <c r="AM213" s="98">
        <f t="shared" si="140"/>
        <v>11.296076099881095</v>
      </c>
      <c r="AN213" s="454"/>
      <c r="AO213" s="456"/>
    </row>
    <row r="214" spans="1:41">
      <c r="A214" s="451"/>
      <c r="B214" s="131">
        <f t="shared" si="142"/>
        <v>51.724137931034484</v>
      </c>
      <c r="C214" s="103" t="s">
        <v>195</v>
      </c>
      <c r="D214" s="104"/>
      <c r="E214" s="114" t="s">
        <v>0</v>
      </c>
      <c r="F214" s="116"/>
      <c r="G214" s="107"/>
      <c r="H214" s="107"/>
      <c r="I214" s="107"/>
      <c r="J214" s="107"/>
      <c r="K214" s="107"/>
      <c r="L214" s="107"/>
      <c r="M214" s="107"/>
      <c r="N214" s="109">
        <f t="shared" si="143"/>
        <v>0</v>
      </c>
      <c r="O214" s="109">
        <f t="shared" si="134"/>
        <v>0</v>
      </c>
      <c r="P214" s="110">
        <f t="shared" si="135"/>
        <v>0</v>
      </c>
      <c r="Q214" s="111">
        <v>4</v>
      </c>
      <c r="R214" s="112">
        <v>2</v>
      </c>
      <c r="S214" s="112">
        <v>4</v>
      </c>
      <c r="T214" s="112">
        <v>2</v>
      </c>
      <c r="U214" s="112">
        <v>12</v>
      </c>
      <c r="V214" s="112">
        <v>4</v>
      </c>
      <c r="W214" s="112">
        <v>4</v>
      </c>
      <c r="X214" s="112">
        <v>4</v>
      </c>
      <c r="Y214" s="133">
        <f t="shared" si="136"/>
        <v>46</v>
      </c>
      <c r="Z214" s="101">
        <f t="shared" si="137"/>
        <v>37.931034482758619</v>
      </c>
      <c r="AA214" s="98">
        <f t="shared" si="138"/>
        <v>19.619500594530322</v>
      </c>
      <c r="AB214" s="113"/>
      <c r="AC214" s="111">
        <v>4</v>
      </c>
      <c r="AD214" s="112">
        <v>2</v>
      </c>
      <c r="AE214" s="112">
        <v>4</v>
      </c>
      <c r="AF214" s="112">
        <v>2</v>
      </c>
      <c r="AG214" s="112">
        <v>12</v>
      </c>
      <c r="AH214" s="112">
        <v>4</v>
      </c>
      <c r="AI214" s="112">
        <v>4</v>
      </c>
      <c r="AJ214" s="112">
        <v>4</v>
      </c>
      <c r="AK214" s="101">
        <f t="shared" si="139"/>
        <v>46</v>
      </c>
      <c r="AL214" s="96">
        <f t="shared" si="141"/>
        <v>37.931034482758619</v>
      </c>
      <c r="AM214" s="98">
        <f t="shared" si="140"/>
        <v>19.619500594530322</v>
      </c>
      <c r="AN214" s="454"/>
      <c r="AO214" s="456"/>
    </row>
    <row r="215" spans="1:41">
      <c r="A215" s="451"/>
      <c r="B215" s="131">
        <f t="shared" si="142"/>
        <v>51.724137931034484</v>
      </c>
      <c r="C215" s="103" t="s">
        <v>197</v>
      </c>
      <c r="D215" s="104"/>
      <c r="E215" s="114" t="s">
        <v>0</v>
      </c>
      <c r="F215" s="116"/>
      <c r="G215" s="107"/>
      <c r="H215" s="107"/>
      <c r="I215" s="107"/>
      <c r="J215" s="107"/>
      <c r="K215" s="107"/>
      <c r="L215" s="107"/>
      <c r="M215" s="107"/>
      <c r="N215" s="109">
        <f>(3*$F215)+(2*$G215)+$H215+$I215+$J215+$K215+$L215+M215</f>
        <v>0</v>
      </c>
      <c r="O215" s="109">
        <f t="shared" si="134"/>
        <v>0</v>
      </c>
      <c r="P215" s="110">
        <f t="shared" si="135"/>
        <v>0</v>
      </c>
      <c r="Q215" s="111">
        <v>8</v>
      </c>
      <c r="R215" s="112">
        <v>8</v>
      </c>
      <c r="S215" s="112">
        <v>4</v>
      </c>
      <c r="T215" s="112">
        <v>4</v>
      </c>
      <c r="U215" s="112">
        <v>12</v>
      </c>
      <c r="V215" s="112">
        <v>4</v>
      </c>
      <c r="W215" s="112">
        <v>4</v>
      </c>
      <c r="X215" s="112">
        <v>4</v>
      </c>
      <c r="Y215" s="132">
        <f t="shared" si="136"/>
        <v>72</v>
      </c>
      <c r="Z215" s="101">
        <f t="shared" si="137"/>
        <v>67.81609195402298</v>
      </c>
      <c r="AA215" s="98">
        <f t="shared" si="138"/>
        <v>35.077288941736022</v>
      </c>
      <c r="AB215" s="113"/>
      <c r="AC215" s="112">
        <v>4</v>
      </c>
      <c r="AD215" s="112">
        <v>4</v>
      </c>
      <c r="AE215" s="112">
        <v>2</v>
      </c>
      <c r="AF215" s="112">
        <v>4</v>
      </c>
      <c r="AG215" s="112">
        <v>6</v>
      </c>
      <c r="AH215" s="112">
        <v>4</v>
      </c>
      <c r="AI215" s="112">
        <v>4</v>
      </c>
      <c r="AJ215" s="112">
        <v>4</v>
      </c>
      <c r="AK215" s="101">
        <f t="shared" si="139"/>
        <v>44</v>
      </c>
      <c r="AL215" s="96">
        <f t="shared" si="141"/>
        <v>35.632183908045981</v>
      </c>
      <c r="AM215" s="98">
        <f t="shared" si="140"/>
        <v>18.430439952437577</v>
      </c>
      <c r="AN215" s="454"/>
      <c r="AO215" s="456"/>
    </row>
    <row r="216" spans="1:41" ht="28.5">
      <c r="A216" s="451"/>
      <c r="B216" s="131">
        <f t="shared" si="142"/>
        <v>51.724137931034484</v>
      </c>
      <c r="C216" s="103" t="s">
        <v>198</v>
      </c>
      <c r="D216" s="104"/>
      <c r="E216" s="114" t="s">
        <v>0</v>
      </c>
      <c r="F216" s="116"/>
      <c r="G216" s="107"/>
      <c r="H216" s="107"/>
      <c r="I216" s="107"/>
      <c r="J216" s="107"/>
      <c r="K216" s="107"/>
      <c r="L216" s="107"/>
      <c r="M216" s="107"/>
      <c r="N216" s="109">
        <f t="shared" ref="N216:N219" si="144">(3*$F216)+(2*$G216)+$H216+$I216+$J216+$K216+$L216+M216</f>
        <v>0</v>
      </c>
      <c r="O216" s="109">
        <f t="shared" si="134"/>
        <v>0</v>
      </c>
      <c r="P216" s="110">
        <f t="shared" si="135"/>
        <v>0</v>
      </c>
      <c r="Q216" s="111">
        <v>4</v>
      </c>
      <c r="R216" s="112">
        <v>2</v>
      </c>
      <c r="S216" s="112">
        <v>4</v>
      </c>
      <c r="T216" s="112">
        <v>2</v>
      </c>
      <c r="U216" s="112">
        <v>2</v>
      </c>
      <c r="V216" s="112">
        <v>4</v>
      </c>
      <c r="W216" s="112">
        <v>2</v>
      </c>
      <c r="X216" s="112">
        <v>4</v>
      </c>
      <c r="Y216" s="96">
        <f t="shared" si="136"/>
        <v>34</v>
      </c>
      <c r="Z216" s="101">
        <f t="shared" si="137"/>
        <v>24.137931034482758</v>
      </c>
      <c r="AA216" s="98">
        <f t="shared" si="138"/>
        <v>12.485136741973839</v>
      </c>
      <c r="AB216" s="113"/>
      <c r="AC216" s="111">
        <v>4</v>
      </c>
      <c r="AD216" s="112">
        <v>2</v>
      </c>
      <c r="AE216" s="112">
        <v>4</v>
      </c>
      <c r="AF216" s="112">
        <v>2</v>
      </c>
      <c r="AG216" s="112">
        <v>2</v>
      </c>
      <c r="AH216" s="112">
        <v>4</v>
      </c>
      <c r="AI216" s="112">
        <v>2</v>
      </c>
      <c r="AJ216" s="112">
        <v>4</v>
      </c>
      <c r="AK216" s="101">
        <f t="shared" si="139"/>
        <v>34</v>
      </c>
      <c r="AL216" s="96">
        <f t="shared" si="141"/>
        <v>24.137931034482758</v>
      </c>
      <c r="AM216" s="98">
        <f t="shared" si="140"/>
        <v>12.485136741973839</v>
      </c>
      <c r="AN216" s="454"/>
      <c r="AO216" s="456"/>
    </row>
    <row r="217" spans="1:41" ht="28.5">
      <c r="A217" s="451"/>
      <c r="B217" s="131">
        <f t="shared" si="142"/>
        <v>51.724137931034484</v>
      </c>
      <c r="C217" s="103" t="s">
        <v>199</v>
      </c>
      <c r="D217" s="104"/>
      <c r="E217" s="114" t="s">
        <v>0</v>
      </c>
      <c r="F217" s="116"/>
      <c r="G217" s="107"/>
      <c r="H217" s="107"/>
      <c r="I217" s="107"/>
      <c r="J217" s="107"/>
      <c r="K217" s="107"/>
      <c r="L217" s="107"/>
      <c r="M217" s="107"/>
      <c r="N217" s="109">
        <f t="shared" si="144"/>
        <v>0</v>
      </c>
      <c r="O217" s="109">
        <f t="shared" si="134"/>
        <v>0</v>
      </c>
      <c r="P217" s="110">
        <f t="shared" si="135"/>
        <v>0</v>
      </c>
      <c r="Q217" s="111">
        <v>2</v>
      </c>
      <c r="R217" s="112">
        <v>2</v>
      </c>
      <c r="S217" s="112">
        <v>4</v>
      </c>
      <c r="T217" s="112">
        <v>2</v>
      </c>
      <c r="U217" s="112">
        <v>2</v>
      </c>
      <c r="V217" s="112">
        <v>4</v>
      </c>
      <c r="W217" s="112">
        <v>2</v>
      </c>
      <c r="X217" s="112">
        <v>4</v>
      </c>
      <c r="Y217" s="96">
        <f t="shared" si="136"/>
        <v>28</v>
      </c>
      <c r="Z217" s="101">
        <f t="shared" si="137"/>
        <v>17.241379310344829</v>
      </c>
      <c r="AA217" s="98">
        <f t="shared" si="138"/>
        <v>8.9179548156956017</v>
      </c>
      <c r="AB217" s="113"/>
      <c r="AC217" s="111">
        <v>2</v>
      </c>
      <c r="AD217" s="112">
        <v>2</v>
      </c>
      <c r="AE217" s="112">
        <v>4</v>
      </c>
      <c r="AF217" s="112">
        <v>2</v>
      </c>
      <c r="AG217" s="112">
        <v>2</v>
      </c>
      <c r="AH217" s="112">
        <v>4</v>
      </c>
      <c r="AI217" s="112">
        <v>2</v>
      </c>
      <c r="AJ217" s="112">
        <v>4</v>
      </c>
      <c r="AK217" s="101">
        <f t="shared" si="139"/>
        <v>28</v>
      </c>
      <c r="AL217" s="96">
        <f t="shared" si="141"/>
        <v>17.241379310344829</v>
      </c>
      <c r="AM217" s="98">
        <f t="shared" si="140"/>
        <v>8.9179548156956017</v>
      </c>
      <c r="AN217" s="454"/>
      <c r="AO217" s="456"/>
    </row>
    <row r="218" spans="1:41">
      <c r="A218" s="451"/>
      <c r="B218" s="131">
        <f t="shared" si="142"/>
        <v>51.724137931034484</v>
      </c>
      <c r="C218" s="103" t="s">
        <v>128</v>
      </c>
      <c r="D218" s="104"/>
      <c r="E218" s="190" t="s">
        <v>216</v>
      </c>
      <c r="F218" s="116">
        <v>4</v>
      </c>
      <c r="G218" s="107">
        <v>4</v>
      </c>
      <c r="H218" s="107">
        <v>4</v>
      </c>
      <c r="I218" s="107">
        <v>2</v>
      </c>
      <c r="J218" s="107">
        <v>4</v>
      </c>
      <c r="K218" s="107">
        <v>4</v>
      </c>
      <c r="L218" s="107">
        <v>4</v>
      </c>
      <c r="M218" s="107">
        <v>4</v>
      </c>
      <c r="N218" s="109">
        <f t="shared" si="144"/>
        <v>42</v>
      </c>
      <c r="O218" s="109">
        <f t="shared" si="134"/>
        <v>33.333333333333329</v>
      </c>
      <c r="P218" s="110">
        <f t="shared" si="135"/>
        <v>17.241379310344826</v>
      </c>
      <c r="Q218" s="111"/>
      <c r="R218" s="112"/>
      <c r="S218" s="112"/>
      <c r="T218" s="112"/>
      <c r="U218" s="112"/>
      <c r="V218" s="112"/>
      <c r="W218" s="112"/>
      <c r="X218" s="112"/>
      <c r="Y218" s="96">
        <f t="shared" si="136"/>
        <v>0</v>
      </c>
      <c r="Z218" s="101">
        <f t="shared" si="137"/>
        <v>0</v>
      </c>
      <c r="AA218" s="98">
        <f t="shared" si="138"/>
        <v>0</v>
      </c>
      <c r="AB218" s="113"/>
      <c r="AC218" s="112"/>
      <c r="AD218" s="112"/>
      <c r="AE218" s="112"/>
      <c r="AF218" s="112"/>
      <c r="AG218" s="112"/>
      <c r="AH218" s="112"/>
      <c r="AI218" s="112"/>
      <c r="AJ218" s="112"/>
      <c r="AK218" s="101">
        <f t="shared" si="139"/>
        <v>0</v>
      </c>
      <c r="AL218" s="96">
        <f t="shared" si="141"/>
        <v>0</v>
      </c>
      <c r="AM218" s="98">
        <f t="shared" si="140"/>
        <v>0</v>
      </c>
      <c r="AN218" s="454"/>
      <c r="AO218" s="456"/>
    </row>
    <row r="219" spans="1:41" ht="15.75" thickBot="1">
      <c r="A219" s="451"/>
      <c r="B219" s="131">
        <f t="shared" si="142"/>
        <v>51.724137931034484</v>
      </c>
      <c r="C219" s="103" t="s">
        <v>130</v>
      </c>
      <c r="D219" s="104"/>
      <c r="E219" s="190" t="s">
        <v>216</v>
      </c>
      <c r="F219" s="116">
        <v>4</v>
      </c>
      <c r="G219" s="107">
        <v>4</v>
      </c>
      <c r="H219" s="107">
        <v>2</v>
      </c>
      <c r="I219" s="107">
        <v>4</v>
      </c>
      <c r="J219" s="107">
        <v>6</v>
      </c>
      <c r="K219" s="107">
        <v>4</v>
      </c>
      <c r="L219" s="107">
        <v>4</v>
      </c>
      <c r="M219" s="107">
        <v>1</v>
      </c>
      <c r="N219" s="109">
        <f t="shared" si="144"/>
        <v>41</v>
      </c>
      <c r="O219" s="109">
        <f t="shared" si="134"/>
        <v>32.183908045977013</v>
      </c>
      <c r="P219" s="110">
        <f>($O219*$B219)/100</f>
        <v>16.646848989298455</v>
      </c>
      <c r="Q219" s="111"/>
      <c r="R219" s="112"/>
      <c r="S219" s="112"/>
      <c r="T219" s="112"/>
      <c r="U219" s="112"/>
      <c r="V219" s="112"/>
      <c r="W219" s="112"/>
      <c r="X219" s="112"/>
      <c r="Y219" s="96">
        <f t="shared" si="136"/>
        <v>0</v>
      </c>
      <c r="Z219" s="101">
        <f t="shared" si="137"/>
        <v>0</v>
      </c>
      <c r="AA219" s="98">
        <f>($Z219*$B219)/100</f>
        <v>0</v>
      </c>
      <c r="AB219" s="113"/>
      <c r="AC219" s="112"/>
      <c r="AD219" s="112"/>
      <c r="AE219" s="112"/>
      <c r="AF219" s="112"/>
      <c r="AG219" s="112"/>
      <c r="AH219" s="112"/>
      <c r="AI219" s="112"/>
      <c r="AJ219" s="112"/>
      <c r="AK219" s="101">
        <f t="shared" si="139"/>
        <v>0</v>
      </c>
      <c r="AL219" s="96">
        <f t="shared" si="141"/>
        <v>0</v>
      </c>
      <c r="AM219" s="98">
        <f t="shared" si="140"/>
        <v>0</v>
      </c>
      <c r="AN219" s="454"/>
      <c r="AO219" s="456"/>
    </row>
    <row r="220" spans="1:41" ht="15.75" thickBot="1">
      <c r="A220" s="452"/>
      <c r="B220" s="131">
        <f t="shared" si="142"/>
        <v>51.724137931034484</v>
      </c>
      <c r="C220" s="457"/>
      <c r="D220" s="458"/>
      <c r="E220" s="459"/>
      <c r="F220" s="460" t="s">
        <v>183</v>
      </c>
      <c r="G220" s="461"/>
      <c r="H220" s="461"/>
      <c r="I220" s="461"/>
      <c r="J220" s="461"/>
      <c r="K220" s="461"/>
      <c r="L220" s="461"/>
      <c r="M220" s="462"/>
      <c r="N220" s="118">
        <f>IF(SUM($N208:$N219),(1-EXP(-((SUM($N208:$N219)/COUNTIF($N208:$N219,"&gt;0"))^1)))*($F$6-(MAX($N208:$N219)))*(1-1/(EXP((((COUNTIF($N208:$N219,"&gt;0")^1)-1)*0.1))))+(MAX($N208:$N219)),0)</f>
        <v>47.519429753914352</v>
      </c>
      <c r="O220" s="119">
        <f>IF($N220&lt;&gt;0,(($N220-$O$6)/($F$6-$O$6))*100,0)</f>
        <v>39.677505464269366</v>
      </c>
      <c r="P220" s="120">
        <f>IF(SUM($N208:$N219),(($O220*$B215)/100),0)</f>
        <v>20.52284765393243</v>
      </c>
      <c r="Q220" s="463" t="s">
        <v>184</v>
      </c>
      <c r="R220" s="461"/>
      <c r="S220" s="461"/>
      <c r="T220" s="461"/>
      <c r="U220" s="461"/>
      <c r="V220" s="461"/>
      <c r="W220" s="461"/>
      <c r="X220" s="462"/>
      <c r="Y220" s="121">
        <f>IF(SUM($Y208:$Y219),(1-EXP(-((SUM($Y208:$Y219)/COUNTIF($Y208:$Y219,"&gt;0"))^1)))*($F$6-(MAX($Y208:$Y219)))*(1-1/(EXP((((COUNTIF($Y208:$Y219,"&gt;0")^1)-1)*0.1))))+(MAX($Y208:$Y219)),0)</f>
        <v>88.616049527263229</v>
      </c>
      <c r="Z220" s="122">
        <f>IF($Y220&lt;&gt;0,(($Y220-$O$6)/($F$6-$O$6))*100,0)</f>
        <v>86.9149994566244</v>
      </c>
      <c r="AA220" s="120">
        <f>IF(SUM($Y208:$Y219),(($Z220*$B220)/100),0)</f>
        <v>44.95603420170228</v>
      </c>
      <c r="AB220" s="123">
        <f>+P220-AA220</f>
        <v>-24.43318654776985</v>
      </c>
      <c r="AC220" s="124" t="s">
        <v>158</v>
      </c>
      <c r="AD220" s="463" t="s">
        <v>185</v>
      </c>
      <c r="AE220" s="461"/>
      <c r="AF220" s="461"/>
      <c r="AG220" s="461"/>
      <c r="AH220" s="461"/>
      <c r="AI220" s="461"/>
      <c r="AJ220" s="464"/>
      <c r="AK220" s="122">
        <f>IF(SUM($AK208:$AK219),(1-EXP(-((SUM($AK208:$AK219)/COUNTIF($AK208:$AK219,"&gt;0"))^1)))*($F$6-(MAX($AK208:$AK219)))*(1-1/(EXP((((COUNTIF($AK208:$AK219,"&gt;0")^1)-1)*0.1))))+(MAX($AK208:$AK219)),0)</f>
        <v>80.484656332451252</v>
      </c>
      <c r="AL220" s="122">
        <f>IF($AK220&lt;&gt;0,(($AK220-$O$6)/($F$6-$O$6))*100,0)</f>
        <v>77.568570497070397</v>
      </c>
      <c r="AM220" s="120">
        <f>IF(SUM($AK208:$AK219),(($AL220*$B220)/100),0)</f>
        <v>40.121674395036415</v>
      </c>
      <c r="AN220" s="125"/>
      <c r="AO220" s="126">
        <f>$P220-$AM220</f>
        <v>-19.598826741103984</v>
      </c>
    </row>
    <row r="221" spans="1:41">
      <c r="T221">
        <f>COUNTIF(Y208:Y219,"&lt;25")</f>
        <v>2</v>
      </c>
      <c r="U221">
        <f>COUNTIFS((Y208:Y219),"&gt;=25",(Y208:Y219),"&lt;50")</f>
        <v>9</v>
      </c>
      <c r="V221">
        <f>COUNTIFS((Y208:Y219),"&gt;=50",(Y208:Y219),"&lt;70")</f>
        <v>0</v>
      </c>
      <c r="W221">
        <f>COUNTIFS((Y208:Y219),"&gt;=70",(Y208:Y219),"&lt;100")</f>
        <v>1</v>
      </c>
      <c r="X221">
        <f>SUM(T221:W221)</f>
        <v>12</v>
      </c>
      <c r="AF221">
        <f>COUNTIF(AK208:AK219,"&lt;25")</f>
        <v>2</v>
      </c>
      <c r="AG221">
        <f>COUNTIFS((AK208:AK219),"&gt;=25",(AK208:AK219),"&lt;50")</f>
        <v>9</v>
      </c>
      <c r="AH221">
        <f>COUNTIFS((AK208:AK219),"&gt;=50",(AK208:AK219),"&lt;70")</f>
        <v>1</v>
      </c>
      <c r="AI221">
        <f>COUNTIFS((AK208:AK219),"&gt;70",(AK208:AK219),"&lt;100")</f>
        <v>0</v>
      </c>
      <c r="AJ221">
        <f>SUM(AF221:AI221)</f>
        <v>12</v>
      </c>
    </row>
    <row r="222" spans="1:41" ht="15.75" thickBot="1"/>
    <row r="223" spans="1:41">
      <c r="A223" s="470" t="s">
        <v>146</v>
      </c>
      <c r="B223" s="472" t="s">
        <v>147</v>
      </c>
      <c r="C223" s="474" t="s">
        <v>148</v>
      </c>
      <c r="D223" s="476" t="s">
        <v>149</v>
      </c>
      <c r="E223" s="478" t="s">
        <v>150</v>
      </c>
      <c r="F223" s="465" t="s">
        <v>151</v>
      </c>
      <c r="G223" s="466"/>
      <c r="H223" s="466"/>
      <c r="I223" s="466"/>
      <c r="J223" s="466"/>
      <c r="K223" s="466"/>
      <c r="L223" s="466"/>
      <c r="M223" s="466"/>
      <c r="N223" s="466" t="s">
        <v>152</v>
      </c>
      <c r="O223" s="466"/>
      <c r="P223" s="467"/>
      <c r="Q223" s="443" t="s">
        <v>153</v>
      </c>
      <c r="R223" s="444"/>
      <c r="S223" s="444"/>
      <c r="T223" s="444"/>
      <c r="U223" s="444"/>
      <c r="V223" s="444"/>
      <c r="W223" s="444"/>
      <c r="X223" s="444"/>
      <c r="Y223" s="444" t="s">
        <v>152</v>
      </c>
      <c r="Z223" s="444"/>
      <c r="AA223" s="445"/>
      <c r="AB223" s="468" t="s">
        <v>154</v>
      </c>
      <c r="AC223" s="441" t="s">
        <v>155</v>
      </c>
      <c r="AD223" s="442"/>
      <c r="AE223" s="442"/>
      <c r="AF223" s="442"/>
      <c r="AG223" s="442"/>
      <c r="AH223" s="442"/>
      <c r="AI223" s="442"/>
      <c r="AJ223" s="443"/>
      <c r="AK223" s="444" t="s">
        <v>152</v>
      </c>
      <c r="AL223" s="444"/>
      <c r="AM223" s="445"/>
      <c r="AN223" s="446"/>
      <c r="AO223" s="448" t="s">
        <v>157</v>
      </c>
    </row>
    <row r="224" spans="1:41" ht="34.5" thickBot="1">
      <c r="A224" s="471"/>
      <c r="B224" s="473"/>
      <c r="C224" s="475"/>
      <c r="D224" s="477"/>
      <c r="E224" s="475"/>
      <c r="F224" s="78" t="s">
        <v>158</v>
      </c>
      <c r="G224" s="79" t="s">
        <v>159</v>
      </c>
      <c r="H224" s="79" t="s">
        <v>160</v>
      </c>
      <c r="I224" s="79" t="s">
        <v>161</v>
      </c>
      <c r="J224" s="79" t="s">
        <v>162</v>
      </c>
      <c r="K224" s="79" t="s">
        <v>163</v>
      </c>
      <c r="L224" s="79" t="s">
        <v>164</v>
      </c>
      <c r="M224" s="79" t="s">
        <v>165</v>
      </c>
      <c r="N224" s="80" t="s">
        <v>166</v>
      </c>
      <c r="O224" s="80" t="s">
        <v>167</v>
      </c>
      <c r="P224" s="81" t="s">
        <v>168</v>
      </c>
      <c r="Q224" s="82" t="s">
        <v>158</v>
      </c>
      <c r="R224" s="83" t="s">
        <v>159</v>
      </c>
      <c r="S224" s="83" t="s">
        <v>160</v>
      </c>
      <c r="T224" s="83" t="s">
        <v>161</v>
      </c>
      <c r="U224" s="83" t="s">
        <v>162</v>
      </c>
      <c r="V224" s="83" t="s">
        <v>163</v>
      </c>
      <c r="W224" s="83" t="s">
        <v>164</v>
      </c>
      <c r="X224" s="83" t="s">
        <v>165</v>
      </c>
      <c r="Y224" s="84" t="s">
        <v>169</v>
      </c>
      <c r="Z224" s="84" t="s">
        <v>170</v>
      </c>
      <c r="AA224" s="85" t="s">
        <v>171</v>
      </c>
      <c r="AB224" s="469"/>
      <c r="AC224" s="83" t="s">
        <v>172</v>
      </c>
      <c r="AD224" s="83" t="s">
        <v>173</v>
      </c>
      <c r="AE224" s="83" t="s">
        <v>174</v>
      </c>
      <c r="AF224" s="83" t="s">
        <v>175</v>
      </c>
      <c r="AG224" s="83" t="s">
        <v>176</v>
      </c>
      <c r="AH224" s="83" t="s">
        <v>177</v>
      </c>
      <c r="AI224" s="83" t="s">
        <v>178</v>
      </c>
      <c r="AJ224" s="83" t="s">
        <v>179</v>
      </c>
      <c r="AK224" s="84" t="s">
        <v>180</v>
      </c>
      <c r="AL224" s="84" t="s">
        <v>181</v>
      </c>
      <c r="AM224" s="84" t="s">
        <v>182</v>
      </c>
      <c r="AN224" s="447"/>
      <c r="AO224" s="449"/>
    </row>
    <row r="225" spans="1:41">
      <c r="A225" s="451" t="s">
        <v>208</v>
      </c>
      <c r="B225" s="131">
        <f>'3- Ponderacion factores'!N46</f>
        <v>44.334975369458128</v>
      </c>
      <c r="C225" s="103" t="s">
        <v>192</v>
      </c>
      <c r="D225" s="104"/>
      <c r="E225" s="105" t="s">
        <v>0</v>
      </c>
      <c r="F225" s="106"/>
      <c r="G225" s="107"/>
      <c r="H225" s="107"/>
      <c r="I225" s="107"/>
      <c r="J225" s="107"/>
      <c r="K225" s="107"/>
      <c r="L225" s="107"/>
      <c r="M225" s="107"/>
      <c r="N225" s="108">
        <f t="shared" ref="N225:N226" si="145">(3*$F225)+(2*$G225)+$H225+$I225+$J225+$K225+$L225+M225</f>
        <v>0</v>
      </c>
      <c r="O225" s="109">
        <f t="shared" ref="O225:O228" si="146">IF($N225&lt;&gt;0,(($N225-$O$6)/($F$6-$O$6))*100,0)</f>
        <v>0</v>
      </c>
      <c r="P225" s="110">
        <f>($O225*$B225)/100</f>
        <v>0</v>
      </c>
      <c r="Q225" s="111">
        <v>2</v>
      </c>
      <c r="R225" s="112">
        <v>1</v>
      </c>
      <c r="S225" s="112">
        <v>2</v>
      </c>
      <c r="T225" s="112">
        <v>4</v>
      </c>
      <c r="U225" s="112">
        <v>4</v>
      </c>
      <c r="V225" s="112">
        <v>1</v>
      </c>
      <c r="W225" s="112">
        <v>4</v>
      </c>
      <c r="X225" s="112">
        <v>1</v>
      </c>
      <c r="Y225" s="96">
        <f t="shared" ref="Y225:Y228" si="147">(3*$Q225)+(2*$R225)+$S225+$T225+$U225+$V225+$W225+$X225</f>
        <v>24</v>
      </c>
      <c r="Z225" s="101">
        <f t="shared" ref="Z225:Z228" si="148">IF($Y225&lt;&gt;0,(($Y225-$O$6)/($F$6-$O$6))*100,0)</f>
        <v>12.643678160919542</v>
      </c>
      <c r="AA225" s="98">
        <f>($Z225*$B225)/100</f>
        <v>5.6055715984372352</v>
      </c>
      <c r="AB225" s="113"/>
      <c r="AC225" s="111">
        <v>2</v>
      </c>
      <c r="AD225" s="112">
        <v>1</v>
      </c>
      <c r="AE225" s="112">
        <v>2</v>
      </c>
      <c r="AF225" s="112">
        <v>4</v>
      </c>
      <c r="AG225" s="112">
        <v>4</v>
      </c>
      <c r="AH225" s="112">
        <v>1</v>
      </c>
      <c r="AI225" s="112">
        <v>4</v>
      </c>
      <c r="AJ225" s="112">
        <v>1</v>
      </c>
      <c r="AK225" s="101">
        <f t="shared" ref="AK225:AK228" si="149">(3*$AC225)+(2*$AD225)+$AE225+$AF225+$AG225+$AH225+$AI225+$AJ225</f>
        <v>24</v>
      </c>
      <c r="AL225" s="96">
        <f>IF($AK225&lt;&gt;0,(($AK225-$O$6)/($F$6-$O$6))*100,0)</f>
        <v>12.643678160919542</v>
      </c>
      <c r="AM225" s="98">
        <f>($AL225*$B225)/100</f>
        <v>5.6055715984372352</v>
      </c>
      <c r="AN225" s="454">
        <f>$AO229-$AB229</f>
        <v>0</v>
      </c>
      <c r="AO225" s="456"/>
    </row>
    <row r="226" spans="1:41">
      <c r="A226" s="451"/>
      <c r="B226" s="131">
        <f>$B$225</f>
        <v>44.334975369458128</v>
      </c>
      <c r="C226" s="103" t="s">
        <v>187</v>
      </c>
      <c r="D226" s="104"/>
      <c r="E226" s="114" t="s">
        <v>0</v>
      </c>
      <c r="F226" s="115"/>
      <c r="G226" s="91"/>
      <c r="H226" s="91"/>
      <c r="I226" s="91"/>
      <c r="J226" s="91"/>
      <c r="K226" s="91"/>
      <c r="L226" s="91"/>
      <c r="M226" s="91"/>
      <c r="N226" s="109">
        <f t="shared" si="145"/>
        <v>0</v>
      </c>
      <c r="O226" s="109">
        <f t="shared" si="146"/>
        <v>0</v>
      </c>
      <c r="P226" s="110">
        <f t="shared" ref="P226:P228" si="150">($O226*$B226)/100</f>
        <v>0</v>
      </c>
      <c r="Q226" s="111">
        <v>2</v>
      </c>
      <c r="R226" s="112">
        <v>1</v>
      </c>
      <c r="S226" s="112">
        <v>2</v>
      </c>
      <c r="T226" s="112">
        <v>4</v>
      </c>
      <c r="U226" s="112">
        <v>4</v>
      </c>
      <c r="V226" s="112">
        <v>1</v>
      </c>
      <c r="W226" s="112">
        <v>4</v>
      </c>
      <c r="X226" s="112">
        <v>1</v>
      </c>
      <c r="Y226" s="96">
        <f t="shared" si="147"/>
        <v>24</v>
      </c>
      <c r="Z226" s="101">
        <f t="shared" si="148"/>
        <v>12.643678160919542</v>
      </c>
      <c r="AA226" s="98">
        <f t="shared" ref="AA226:AA228" si="151">($Z226*$B226)/100</f>
        <v>5.6055715984372352</v>
      </c>
      <c r="AB226" s="113"/>
      <c r="AC226" s="111">
        <v>2</v>
      </c>
      <c r="AD226" s="112">
        <v>1</v>
      </c>
      <c r="AE226" s="112">
        <v>2</v>
      </c>
      <c r="AF226" s="112">
        <v>4</v>
      </c>
      <c r="AG226" s="112">
        <v>4</v>
      </c>
      <c r="AH226" s="112">
        <v>1</v>
      </c>
      <c r="AI226" s="112">
        <v>4</v>
      </c>
      <c r="AJ226" s="112">
        <v>1</v>
      </c>
      <c r="AK226" s="101">
        <f t="shared" si="149"/>
        <v>24</v>
      </c>
      <c r="AL226" s="96">
        <f t="shared" ref="AL226:AL227" si="152">IF($AK226&lt;&gt;0,(($AK226-$O$6)/($F$6-$O$6))*100,0)</f>
        <v>12.643678160919542</v>
      </c>
      <c r="AM226" s="98">
        <f t="shared" ref="AM226:AM228" si="153">($AL226*$B226)/100</f>
        <v>5.6055715984372352</v>
      </c>
      <c r="AN226" s="454"/>
      <c r="AO226" s="456"/>
    </row>
    <row r="227" spans="1:41">
      <c r="A227" s="451"/>
      <c r="B227" s="131">
        <f t="shared" ref="B227:B229" si="154">$B$225</f>
        <v>44.334975369458128</v>
      </c>
      <c r="C227" s="103" t="s">
        <v>196</v>
      </c>
      <c r="D227" s="104"/>
      <c r="E227" s="114" t="s">
        <v>0</v>
      </c>
      <c r="F227" s="116"/>
      <c r="G227" s="107"/>
      <c r="H227" s="107"/>
      <c r="I227" s="107"/>
      <c r="J227" s="107"/>
      <c r="K227" s="107"/>
      <c r="L227" s="107"/>
      <c r="M227" s="107"/>
      <c r="N227" s="109">
        <f t="shared" ref="N227:N228" si="155">(3*$F227)+(2*$G227)+$H227+$I227+$J227+$K227+$L227+M227</f>
        <v>0</v>
      </c>
      <c r="O227" s="109">
        <f t="shared" si="146"/>
        <v>0</v>
      </c>
      <c r="P227" s="110">
        <f t="shared" si="150"/>
        <v>0</v>
      </c>
      <c r="Q227" s="111">
        <v>4</v>
      </c>
      <c r="R227" s="112">
        <v>1</v>
      </c>
      <c r="S227" s="112">
        <v>2</v>
      </c>
      <c r="T227" s="112">
        <v>4</v>
      </c>
      <c r="U227" s="112">
        <v>6</v>
      </c>
      <c r="V227" s="112">
        <v>1</v>
      </c>
      <c r="W227" s="112">
        <v>2</v>
      </c>
      <c r="X227" s="112">
        <v>1</v>
      </c>
      <c r="Y227" s="96">
        <f>(3*$Q227)+(2*$R227)+$S227+$T227+$U227+$V227+$W227+$X227</f>
        <v>30</v>
      </c>
      <c r="Z227" s="101">
        <f t="shared" si="148"/>
        <v>19.540229885057471</v>
      </c>
      <c r="AA227" s="98">
        <f t="shared" si="151"/>
        <v>8.6631561066757268</v>
      </c>
      <c r="AB227" s="113"/>
      <c r="AC227" s="111">
        <v>4</v>
      </c>
      <c r="AD227" s="112">
        <v>1</v>
      </c>
      <c r="AE227" s="112">
        <v>2</v>
      </c>
      <c r="AF227" s="112">
        <v>4</v>
      </c>
      <c r="AG227" s="112">
        <v>6</v>
      </c>
      <c r="AH227" s="112">
        <v>1</v>
      </c>
      <c r="AI227" s="112">
        <v>2</v>
      </c>
      <c r="AJ227" s="112">
        <v>1</v>
      </c>
      <c r="AK227" s="101">
        <f t="shared" si="149"/>
        <v>30</v>
      </c>
      <c r="AL227" s="96">
        <f t="shared" si="152"/>
        <v>19.540229885057471</v>
      </c>
      <c r="AM227" s="98">
        <f t="shared" si="153"/>
        <v>8.6631561066757268</v>
      </c>
      <c r="AN227" s="454"/>
      <c r="AO227" s="456"/>
    </row>
    <row r="228" spans="1:41" ht="15.75" thickBot="1">
      <c r="A228" s="451"/>
      <c r="B228" s="131">
        <f t="shared" si="154"/>
        <v>44.334975369458128</v>
      </c>
      <c r="C228" s="103" t="s">
        <v>122</v>
      </c>
      <c r="D228" s="104"/>
      <c r="E228" s="114" t="s">
        <v>0</v>
      </c>
      <c r="F228" s="116"/>
      <c r="G228" s="107"/>
      <c r="H228" s="107"/>
      <c r="I228" s="107"/>
      <c r="J228" s="107"/>
      <c r="K228" s="107"/>
      <c r="L228" s="107"/>
      <c r="M228" s="107"/>
      <c r="N228" s="109">
        <f t="shared" si="155"/>
        <v>0</v>
      </c>
      <c r="O228" s="109">
        <f t="shared" si="146"/>
        <v>0</v>
      </c>
      <c r="P228" s="110">
        <f t="shared" si="150"/>
        <v>0</v>
      </c>
      <c r="Q228" s="111">
        <v>4</v>
      </c>
      <c r="R228" s="112">
        <v>1</v>
      </c>
      <c r="S228" s="112">
        <v>2</v>
      </c>
      <c r="T228" s="112">
        <v>2</v>
      </c>
      <c r="U228" s="112">
        <v>6</v>
      </c>
      <c r="V228" s="112">
        <v>1</v>
      </c>
      <c r="W228" s="112">
        <v>2</v>
      </c>
      <c r="X228" s="112">
        <v>1</v>
      </c>
      <c r="Y228" s="96">
        <f t="shared" si="147"/>
        <v>28</v>
      </c>
      <c r="Z228" s="101">
        <f t="shared" si="148"/>
        <v>17.241379310344829</v>
      </c>
      <c r="AA228" s="98">
        <f t="shared" si="151"/>
        <v>7.643961270596229</v>
      </c>
      <c r="AB228" s="113"/>
      <c r="AC228" s="111">
        <v>4</v>
      </c>
      <c r="AD228" s="112">
        <v>1</v>
      </c>
      <c r="AE228" s="112">
        <v>2</v>
      </c>
      <c r="AF228" s="112">
        <v>2</v>
      </c>
      <c r="AG228" s="112">
        <v>6</v>
      </c>
      <c r="AH228" s="112">
        <v>1</v>
      </c>
      <c r="AI228" s="112">
        <v>2</v>
      </c>
      <c r="AJ228" s="112">
        <v>1</v>
      </c>
      <c r="AK228" s="101">
        <f t="shared" si="149"/>
        <v>28</v>
      </c>
      <c r="AL228" s="96">
        <f>IF($AK228&lt;&gt;0,(($AK228-$O$6)/($F$6-$O$6))*100,0)</f>
        <v>17.241379310344829</v>
      </c>
      <c r="AM228" s="98">
        <f t="shared" si="153"/>
        <v>7.643961270596229</v>
      </c>
      <c r="AN228" s="454"/>
      <c r="AO228" s="456"/>
    </row>
    <row r="229" spans="1:41" ht="15.75" thickBot="1">
      <c r="A229" s="452"/>
      <c r="B229" s="131">
        <f t="shared" si="154"/>
        <v>44.334975369458128</v>
      </c>
      <c r="C229" s="457"/>
      <c r="D229" s="458"/>
      <c r="E229" s="459"/>
      <c r="F229" s="460" t="s">
        <v>183</v>
      </c>
      <c r="G229" s="461"/>
      <c r="H229" s="461"/>
      <c r="I229" s="461"/>
      <c r="J229" s="461"/>
      <c r="K229" s="461"/>
      <c r="L229" s="461"/>
      <c r="M229" s="462"/>
      <c r="N229" s="118">
        <f>IF(SUM($N225:$N228),(1-EXP(-((SUM($N225:$N228)/COUNTIF($N225:$N228,"&gt;0"))^1)))*($F$6-(MAX($N225:$N228)))*(1-1/(EXP((((COUNTIF($N225:$N228,"&gt;0")^1)-1)*0.1))))+(MAX($N225:$N228)),0)</f>
        <v>0</v>
      </c>
      <c r="O229" s="119">
        <f>IF($N229&lt;&gt;0,(($N229-$O$6)/($F$6-$O$6))*100,0)</f>
        <v>0</v>
      </c>
      <c r="P229" s="120">
        <f>IF(SUM($N225:$N228),(($O229*$B227)/100),0)</f>
        <v>0</v>
      </c>
      <c r="Q229" s="463" t="s">
        <v>184</v>
      </c>
      <c r="R229" s="461"/>
      <c r="S229" s="461"/>
      <c r="T229" s="461"/>
      <c r="U229" s="461"/>
      <c r="V229" s="461"/>
      <c r="W229" s="461"/>
      <c r="X229" s="462"/>
      <c r="Y229" s="121">
        <f>IF(SUM($Y225:$Y228),(1-EXP(-((SUM($Y225:$Y228)/COUNTIF($Y225:$Y228,"&gt;0"))^1)))*($F$6-(MAX($Y225:$Y228)))*(1-1/(EXP((((COUNTIF($Y225:$Y228,"&gt;0")^1)-1)*0.1))))+(MAX($Y225:$Y228)),0)</f>
        <v>48.142724552223527</v>
      </c>
      <c r="Z229" s="122">
        <f>IF($Y229&lt;&gt;0,(($Y229-$O$6)/($F$6-$O$6))*100,0)</f>
        <v>40.393936266923589</v>
      </c>
      <c r="AA229" s="120">
        <f>IF(SUM($Y225:$Y228),(($Z229*$B229)/100),0)</f>
        <v>17.908641694695188</v>
      </c>
      <c r="AB229" s="123">
        <f>+P229-AA229</f>
        <v>-17.908641694695188</v>
      </c>
      <c r="AC229" s="124" t="s">
        <v>158</v>
      </c>
      <c r="AD229" s="463" t="s">
        <v>185</v>
      </c>
      <c r="AE229" s="461"/>
      <c r="AF229" s="461"/>
      <c r="AG229" s="461"/>
      <c r="AH229" s="461"/>
      <c r="AI229" s="461"/>
      <c r="AJ229" s="464"/>
      <c r="AK229" s="122">
        <f>IF(SUM($AK225:$AK228),(1-EXP(-((SUM($AK225:$AK228)/COUNTIF($AK225:$AK228,"&gt;0"))^1)))*($F$6-(MAX($AK225:$AK228)))*(1-1/(EXP((((COUNTIF($AK225:$AK228,"&gt;0")^1)-1)*0.1))))+(MAX($AK225:$AK228)),0)</f>
        <v>48.142724552223527</v>
      </c>
      <c r="AL229" s="122">
        <f>IF($AK229&lt;&gt;0,(($AK229-$O$6)/($F$6-$O$6))*100,0)</f>
        <v>40.393936266923589</v>
      </c>
      <c r="AM229" s="120">
        <f>IF(SUM($AK225:$AK228),(($AL229*$B229)/100),0)</f>
        <v>17.908641694695188</v>
      </c>
      <c r="AN229" s="125" t="s">
        <v>186</v>
      </c>
      <c r="AO229" s="126">
        <f>$P229-$AM229</f>
        <v>-17.908641694695188</v>
      </c>
    </row>
    <row r="230" spans="1:41">
      <c r="T230">
        <f>COUNTIF(Y225:Y228,"&lt;25")</f>
        <v>2</v>
      </c>
      <c r="U230">
        <f>COUNTIFS((Y225:Y228),"&gt;=25",(Y225:Y228),"&lt;50")</f>
        <v>2</v>
      </c>
      <c r="V230">
        <f>COUNTIFS((Y225:Y228),"&gt;=50",(Y225:Y228),"&lt;70")</f>
        <v>0</v>
      </c>
      <c r="W230">
        <f>COUNTIFS((Y225:Y228),"&gt;70",(Y225:Y228),"&lt;100")</f>
        <v>0</v>
      </c>
      <c r="X230">
        <f>SUM(T230:W230)</f>
        <v>4</v>
      </c>
      <c r="AF230">
        <f>COUNTIF(AK225:AK228,"&lt;25")</f>
        <v>2</v>
      </c>
      <c r="AG230">
        <f>COUNTIFS((AK225:AK228),"&gt;=25",(AK225:AK228),"&lt;50")</f>
        <v>2</v>
      </c>
      <c r="AH230">
        <f>COUNTIFS((AK225:AK228),"&gt;=50",(AK225:AK228),"&lt;70")</f>
        <v>0</v>
      </c>
      <c r="AI230">
        <f>COUNTIFS((AK225:AK228),"&gt;70",(AK225:AK228),"&lt;100")</f>
        <v>0</v>
      </c>
      <c r="AJ230">
        <f>SUM(AF230:AI230)</f>
        <v>4</v>
      </c>
    </row>
    <row r="232" spans="1:41" ht="15.75" thickBot="1"/>
    <row r="233" spans="1:41">
      <c r="A233" s="470" t="s">
        <v>146</v>
      </c>
      <c r="B233" s="472" t="s">
        <v>147</v>
      </c>
      <c r="C233" s="474" t="s">
        <v>148</v>
      </c>
      <c r="D233" s="476" t="s">
        <v>149</v>
      </c>
      <c r="E233" s="478" t="s">
        <v>150</v>
      </c>
      <c r="F233" s="465" t="s">
        <v>151</v>
      </c>
      <c r="G233" s="466"/>
      <c r="H233" s="466"/>
      <c r="I233" s="466"/>
      <c r="J233" s="466"/>
      <c r="K233" s="466"/>
      <c r="L233" s="466"/>
      <c r="M233" s="466"/>
      <c r="N233" s="466" t="s">
        <v>152</v>
      </c>
      <c r="O233" s="466"/>
      <c r="P233" s="467"/>
      <c r="Q233" s="443" t="s">
        <v>153</v>
      </c>
      <c r="R233" s="444"/>
      <c r="S233" s="444"/>
      <c r="T233" s="444"/>
      <c r="U233" s="444"/>
      <c r="V233" s="444"/>
      <c r="W233" s="444"/>
      <c r="X233" s="444"/>
      <c r="Y233" s="444" t="s">
        <v>152</v>
      </c>
      <c r="Z233" s="444"/>
      <c r="AA233" s="445"/>
      <c r="AB233" s="468" t="s">
        <v>154</v>
      </c>
      <c r="AC233" s="441" t="s">
        <v>155</v>
      </c>
      <c r="AD233" s="442"/>
      <c r="AE233" s="442"/>
      <c r="AF233" s="442"/>
      <c r="AG233" s="442"/>
      <c r="AH233" s="442"/>
      <c r="AI233" s="442"/>
      <c r="AJ233" s="443"/>
      <c r="AK233" s="444" t="s">
        <v>152</v>
      </c>
      <c r="AL233" s="444"/>
      <c r="AM233" s="445"/>
      <c r="AN233" s="446" t="s">
        <v>156</v>
      </c>
      <c r="AO233" s="448" t="s">
        <v>157</v>
      </c>
    </row>
    <row r="234" spans="1:41" ht="34.5" thickBot="1">
      <c r="A234" s="471"/>
      <c r="B234" s="473"/>
      <c r="C234" s="475"/>
      <c r="D234" s="477"/>
      <c r="E234" s="475"/>
      <c r="F234" s="78" t="s">
        <v>158</v>
      </c>
      <c r="G234" s="79" t="s">
        <v>159</v>
      </c>
      <c r="H234" s="79" t="s">
        <v>160</v>
      </c>
      <c r="I234" s="79" t="s">
        <v>161</v>
      </c>
      <c r="J234" s="79" t="s">
        <v>162</v>
      </c>
      <c r="K234" s="79" t="s">
        <v>163</v>
      </c>
      <c r="L234" s="79" t="s">
        <v>164</v>
      </c>
      <c r="M234" s="79" t="s">
        <v>165</v>
      </c>
      <c r="N234" s="80" t="s">
        <v>166</v>
      </c>
      <c r="O234" s="80" t="s">
        <v>167</v>
      </c>
      <c r="P234" s="81" t="s">
        <v>168</v>
      </c>
      <c r="Q234" s="82" t="s">
        <v>158</v>
      </c>
      <c r="R234" s="83" t="s">
        <v>159</v>
      </c>
      <c r="S234" s="83" t="s">
        <v>160</v>
      </c>
      <c r="T234" s="83" t="s">
        <v>161</v>
      </c>
      <c r="U234" s="83" t="s">
        <v>162</v>
      </c>
      <c r="V234" s="83" t="s">
        <v>163</v>
      </c>
      <c r="W234" s="83" t="s">
        <v>164</v>
      </c>
      <c r="X234" s="83" t="s">
        <v>165</v>
      </c>
      <c r="Y234" s="84" t="s">
        <v>169</v>
      </c>
      <c r="Z234" s="84" t="s">
        <v>170</v>
      </c>
      <c r="AA234" s="85" t="s">
        <v>171</v>
      </c>
      <c r="AB234" s="469"/>
      <c r="AC234" s="83" t="s">
        <v>172</v>
      </c>
      <c r="AD234" s="83" t="s">
        <v>173</v>
      </c>
      <c r="AE234" s="83" t="s">
        <v>174</v>
      </c>
      <c r="AF234" s="83" t="s">
        <v>175</v>
      </c>
      <c r="AG234" s="83" t="s">
        <v>176</v>
      </c>
      <c r="AH234" s="83" t="s">
        <v>177</v>
      </c>
      <c r="AI234" s="83" t="s">
        <v>178</v>
      </c>
      <c r="AJ234" s="83" t="s">
        <v>179</v>
      </c>
      <c r="AK234" s="84" t="s">
        <v>180</v>
      </c>
      <c r="AL234" s="84" t="s">
        <v>181</v>
      </c>
      <c r="AM234" s="84" t="s">
        <v>182</v>
      </c>
      <c r="AN234" s="447"/>
      <c r="AO234" s="449"/>
    </row>
    <row r="235" spans="1:41">
      <c r="A235" s="450" t="s">
        <v>209</v>
      </c>
      <c r="B235" s="130">
        <f>'3- Ponderacion factores'!N47</f>
        <v>51.724137931034484</v>
      </c>
      <c r="C235" s="87" t="s">
        <v>108</v>
      </c>
      <c r="D235" s="88"/>
      <c r="E235" s="89" t="s">
        <v>0</v>
      </c>
      <c r="F235" s="90"/>
      <c r="G235" s="91"/>
      <c r="H235" s="91"/>
      <c r="I235" s="91"/>
      <c r="J235" s="91"/>
      <c r="K235" s="91"/>
      <c r="L235" s="91"/>
      <c r="M235" s="91"/>
      <c r="N235" s="92">
        <f>(3*$F235)+(2*$G235)+$H235+$I235+$J235+$K235+$L235+M235</f>
        <v>0</v>
      </c>
      <c r="O235" s="93">
        <f>IF($N235&lt;&gt;0,(($N235-$O$6)/($F$6-$O$6))*100,0)</f>
        <v>0</v>
      </c>
      <c r="P235" s="94">
        <f>($O235*$B235)/100</f>
        <v>0</v>
      </c>
      <c r="Q235" s="95">
        <v>4</v>
      </c>
      <c r="R235" s="95">
        <v>1</v>
      </c>
      <c r="S235" s="95">
        <v>4</v>
      </c>
      <c r="T235" s="95">
        <v>2</v>
      </c>
      <c r="U235" s="95">
        <v>6</v>
      </c>
      <c r="V235" s="95">
        <v>4</v>
      </c>
      <c r="W235" s="95">
        <v>2</v>
      </c>
      <c r="X235" s="95">
        <v>1</v>
      </c>
      <c r="Y235" s="96">
        <f>(3*$Q235)+(2*$R235)+$S235+$T235+$U235+$V235+$W235+$X235</f>
        <v>33</v>
      </c>
      <c r="Z235" s="97">
        <f>IF($Y235&lt;&gt;0,(($Y235-$O$6)/($F$6-$O$6))*100,0)</f>
        <v>22.988505747126435</v>
      </c>
      <c r="AA235" s="98">
        <f>($Z235*$B235)/100</f>
        <v>11.890606420927467</v>
      </c>
      <c r="AB235" s="99"/>
      <c r="AC235" s="95">
        <v>4</v>
      </c>
      <c r="AD235" s="95">
        <v>1</v>
      </c>
      <c r="AE235" s="95">
        <v>4</v>
      </c>
      <c r="AF235" s="95">
        <v>2</v>
      </c>
      <c r="AG235" s="95">
        <v>6</v>
      </c>
      <c r="AH235" s="95">
        <v>4</v>
      </c>
      <c r="AI235" s="95">
        <v>2</v>
      </c>
      <c r="AJ235" s="95">
        <v>1</v>
      </c>
      <c r="AK235" s="101">
        <f t="shared" ref="AK235:AK238" si="156">(3*$AC235)+(2*$AD235)+$AE235+$AF235+$AG235+$AH235+$AI235+$AJ235</f>
        <v>33</v>
      </c>
      <c r="AL235" s="96">
        <f>IF($AK235&lt;&gt;0,(($AK235-$O$6)/($F$6-$O$6))*100,0)</f>
        <v>22.988505747126435</v>
      </c>
      <c r="AM235" s="98">
        <f t="shared" ref="AM235:AM238" si="157">($AL235*$B235)/100</f>
        <v>11.890606420927467</v>
      </c>
      <c r="AN235" s="453">
        <f>$AO239-$AB239</f>
        <v>0</v>
      </c>
      <c r="AO235" s="455"/>
    </row>
    <row r="236" spans="1:41">
      <c r="A236" s="451"/>
      <c r="B236" s="131">
        <f>$B$235</f>
        <v>51.724137931034484</v>
      </c>
      <c r="C236" s="103" t="s">
        <v>109</v>
      </c>
      <c r="D236" s="104"/>
      <c r="E236" s="105" t="s">
        <v>0</v>
      </c>
      <c r="F236" s="106"/>
      <c r="G236" s="107"/>
      <c r="H236" s="107"/>
      <c r="I236" s="107"/>
      <c r="J236" s="107"/>
      <c r="K236" s="107"/>
      <c r="L236" s="107"/>
      <c r="M236" s="107"/>
      <c r="N236" s="108">
        <f>(3*$F236)+(2*$G236)+$H236+$I236+$J236+$K236+$L236+M236</f>
        <v>0</v>
      </c>
      <c r="O236" s="109">
        <f t="shared" ref="O236:O238" si="158">IF($N236&lt;&gt;0,(($N236-$O$6)/($F$6-$O$6))*100,0)</f>
        <v>0</v>
      </c>
      <c r="P236" s="110">
        <f t="shared" ref="P236:P238" si="159">($O236*$B236)/100</f>
        <v>0</v>
      </c>
      <c r="Q236" s="111">
        <v>4</v>
      </c>
      <c r="R236" s="112">
        <v>1</v>
      </c>
      <c r="S236" s="112">
        <v>4</v>
      </c>
      <c r="T236" s="112">
        <v>4</v>
      </c>
      <c r="U236" s="112">
        <v>6</v>
      </c>
      <c r="V236" s="112">
        <v>4</v>
      </c>
      <c r="W236" s="112">
        <v>2</v>
      </c>
      <c r="X236" s="112">
        <v>1</v>
      </c>
      <c r="Y236" s="96">
        <f t="shared" ref="Y236:Y238" si="160">(3*$Q236)+(2*$R236)+$S236+$T236+$U236+$V236+$W236+$X236</f>
        <v>35</v>
      </c>
      <c r="Z236" s="101">
        <f t="shared" ref="Z236:Z238" si="161">IF($Y236&lt;&gt;0,(($Y236-$O$6)/($F$6-$O$6))*100,0)</f>
        <v>25.287356321839084</v>
      </c>
      <c r="AA236" s="98">
        <f t="shared" ref="AA236:AA238" si="162">($Z236*$B236)/100</f>
        <v>13.079667063020215</v>
      </c>
      <c r="AB236" s="113"/>
      <c r="AC236" s="111">
        <v>4</v>
      </c>
      <c r="AD236" s="112">
        <v>1</v>
      </c>
      <c r="AE236" s="112">
        <v>4</v>
      </c>
      <c r="AF236" s="112">
        <v>4</v>
      </c>
      <c r="AG236" s="112">
        <v>6</v>
      </c>
      <c r="AH236" s="112">
        <v>4</v>
      </c>
      <c r="AI236" s="112">
        <v>2</v>
      </c>
      <c r="AJ236" s="112">
        <v>1</v>
      </c>
      <c r="AK236" s="101">
        <f t="shared" si="156"/>
        <v>35</v>
      </c>
      <c r="AL236" s="96">
        <f>IF($AK236&lt;&gt;0,(($AK236-$O$6)/($F$6-$O$6))*100,0)</f>
        <v>25.287356321839084</v>
      </c>
      <c r="AM236" s="98">
        <f t="shared" si="157"/>
        <v>13.079667063020215</v>
      </c>
      <c r="AN236" s="454"/>
      <c r="AO236" s="456"/>
    </row>
    <row r="237" spans="1:41">
      <c r="A237" s="451"/>
      <c r="B237" s="131">
        <f t="shared" ref="B237:B239" si="163">$B$235</f>
        <v>51.724137931034484</v>
      </c>
      <c r="C237" s="103" t="s">
        <v>115</v>
      </c>
      <c r="D237" s="104"/>
      <c r="E237" s="114" t="s">
        <v>0</v>
      </c>
      <c r="F237" s="116"/>
      <c r="G237" s="107"/>
      <c r="H237" s="107"/>
      <c r="I237" s="107"/>
      <c r="J237" s="107"/>
      <c r="K237" s="107"/>
      <c r="L237" s="107"/>
      <c r="M237" s="107"/>
      <c r="N237" s="109">
        <f t="shared" ref="N237:N238" si="164">(3*$F237)+(2*$G237)+$H237+$I237+$J237+$K237+$L237+M237</f>
        <v>0</v>
      </c>
      <c r="O237" s="109">
        <f t="shared" si="158"/>
        <v>0</v>
      </c>
      <c r="P237" s="110">
        <f t="shared" si="159"/>
        <v>0</v>
      </c>
      <c r="Q237" s="111">
        <v>4</v>
      </c>
      <c r="R237" s="112">
        <v>1</v>
      </c>
      <c r="S237" s="112">
        <v>4</v>
      </c>
      <c r="T237" s="112">
        <v>4</v>
      </c>
      <c r="U237" s="112">
        <v>6</v>
      </c>
      <c r="V237" s="112">
        <v>4</v>
      </c>
      <c r="W237" s="112">
        <v>2</v>
      </c>
      <c r="X237" s="112">
        <v>1</v>
      </c>
      <c r="Y237" s="96">
        <f t="shared" si="160"/>
        <v>35</v>
      </c>
      <c r="Z237" s="101">
        <f t="shared" si="161"/>
        <v>25.287356321839084</v>
      </c>
      <c r="AA237" s="98">
        <f t="shared" si="162"/>
        <v>13.079667063020215</v>
      </c>
      <c r="AB237" s="113"/>
      <c r="AC237" s="111">
        <v>4</v>
      </c>
      <c r="AD237" s="112">
        <v>1</v>
      </c>
      <c r="AE237" s="112">
        <v>4</v>
      </c>
      <c r="AF237" s="112">
        <v>4</v>
      </c>
      <c r="AG237" s="112">
        <v>6</v>
      </c>
      <c r="AH237" s="112">
        <v>4</v>
      </c>
      <c r="AI237" s="112">
        <v>2</v>
      </c>
      <c r="AJ237" s="112">
        <v>1</v>
      </c>
      <c r="AK237" s="101">
        <f t="shared" si="156"/>
        <v>35</v>
      </c>
      <c r="AL237" s="96">
        <f>IF($AK237&lt;&gt;0,(($AK237-$O$6)/($F$6-$O$6))*100,0)</f>
        <v>25.287356321839084</v>
      </c>
      <c r="AM237" s="98">
        <f t="shared" si="157"/>
        <v>13.079667063020215</v>
      </c>
      <c r="AN237" s="454"/>
      <c r="AO237" s="456"/>
    </row>
    <row r="238" spans="1:41" ht="15.75" thickBot="1">
      <c r="A238" s="451"/>
      <c r="B238" s="131">
        <f t="shared" si="163"/>
        <v>51.724137931034484</v>
      </c>
      <c r="C238" s="103" t="s">
        <v>116</v>
      </c>
      <c r="D238" s="104"/>
      <c r="E238" s="114" t="s">
        <v>0</v>
      </c>
      <c r="F238" s="116"/>
      <c r="G238" s="107"/>
      <c r="H238" s="107"/>
      <c r="I238" s="107"/>
      <c r="J238" s="107"/>
      <c r="K238" s="107"/>
      <c r="L238" s="107"/>
      <c r="M238" s="107"/>
      <c r="N238" s="109">
        <f t="shared" si="164"/>
        <v>0</v>
      </c>
      <c r="O238" s="109">
        <f t="shared" si="158"/>
        <v>0</v>
      </c>
      <c r="P238" s="110">
        <f t="shared" si="159"/>
        <v>0</v>
      </c>
      <c r="Q238" s="111">
        <v>2</v>
      </c>
      <c r="R238" s="112">
        <v>2</v>
      </c>
      <c r="S238" s="112">
        <v>2</v>
      </c>
      <c r="T238" s="112">
        <v>1</v>
      </c>
      <c r="U238" s="112">
        <v>4</v>
      </c>
      <c r="V238" s="112">
        <v>1</v>
      </c>
      <c r="W238" s="112">
        <v>2</v>
      </c>
      <c r="X238" s="112">
        <v>1</v>
      </c>
      <c r="Y238" s="96">
        <f t="shared" si="160"/>
        <v>21</v>
      </c>
      <c r="Z238" s="101">
        <f t="shared" si="161"/>
        <v>9.1954022988505741</v>
      </c>
      <c r="AA238" s="98">
        <f t="shared" si="162"/>
        <v>4.756242568370987</v>
      </c>
      <c r="AB238" s="113"/>
      <c r="AC238" s="111">
        <v>2</v>
      </c>
      <c r="AD238" s="112">
        <v>2</v>
      </c>
      <c r="AE238" s="112">
        <v>2</v>
      </c>
      <c r="AF238" s="112">
        <v>1</v>
      </c>
      <c r="AG238" s="112">
        <v>4</v>
      </c>
      <c r="AH238" s="112">
        <v>1</v>
      </c>
      <c r="AI238" s="112">
        <v>2</v>
      </c>
      <c r="AJ238" s="112">
        <v>1</v>
      </c>
      <c r="AK238" s="101">
        <f t="shared" si="156"/>
        <v>21</v>
      </c>
      <c r="AL238" s="96">
        <f t="shared" ref="AL238" si="165">IF($AK238&lt;&gt;0,(($AK238-$O$6)/($F$6-$O$6))*100,0)</f>
        <v>9.1954022988505741</v>
      </c>
      <c r="AM238" s="98">
        <f t="shared" si="157"/>
        <v>4.756242568370987</v>
      </c>
      <c r="AN238" s="454"/>
      <c r="AO238" s="456"/>
    </row>
    <row r="239" spans="1:41" ht="15.75" thickBot="1">
      <c r="A239" s="452"/>
      <c r="B239" s="131">
        <f t="shared" si="163"/>
        <v>51.724137931034484</v>
      </c>
      <c r="C239" s="457"/>
      <c r="D239" s="458"/>
      <c r="E239" s="459"/>
      <c r="F239" s="460" t="s">
        <v>183</v>
      </c>
      <c r="G239" s="461"/>
      <c r="H239" s="461"/>
      <c r="I239" s="461"/>
      <c r="J239" s="461"/>
      <c r="K239" s="461"/>
      <c r="L239" s="461"/>
      <c r="M239" s="462"/>
      <c r="N239" s="118">
        <f>IF(SUM($N235:$N238),(1-EXP(-((SUM($N235:$N238)/COUNTIF($N235:$N238,"&gt;0"))^1)))*($F$6-(MAX($N235:$N238)))*(1-1/(EXP((((COUNTIF($N235:$N238,"&gt;0")^1)-1)*0.1))))+(MAX($N235:$N238)),0)</f>
        <v>0</v>
      </c>
      <c r="O239" s="119">
        <f>IF($N239&lt;&gt;0,(($N239-$O$6)/($F$6-$O$6))*100,0)</f>
        <v>0</v>
      </c>
      <c r="P239" s="120">
        <f>IF(SUM($N235:$N238),(($O239*$B236)/100),0)</f>
        <v>0</v>
      </c>
      <c r="Q239" s="463" t="s">
        <v>184</v>
      </c>
      <c r="R239" s="461"/>
      <c r="S239" s="461"/>
      <c r="T239" s="461"/>
      <c r="U239" s="461"/>
      <c r="V239" s="461"/>
      <c r="W239" s="461"/>
      <c r="X239" s="462"/>
      <c r="Y239" s="121">
        <f>IF(SUM($Y235:$Y238),(1-EXP(-((SUM($Y235:$Y238)/COUNTIF($Y235:$Y238,"&gt;0"))^1)))*($F$6-(MAX($Y235:$Y238)))*(1-1/(EXP((((COUNTIF($Y235:$Y238,"&gt;0")^1)-1)*0.1))))+(MAX($Y235:$Y238)),0)</f>
        <v>51.846815655687763</v>
      </c>
      <c r="Z239" s="122">
        <f>IF($Y239&lt;&gt;0,(($Y239-$O$6)/($F$6-$O$6))*100,0)</f>
        <v>44.651512247916969</v>
      </c>
      <c r="AA239" s="120">
        <f>IF(SUM($Y235:$Y238),(($Z239*$B239)/100),0)</f>
        <v>23.09560978340533</v>
      </c>
      <c r="AB239" s="123">
        <f>+P239-AA239</f>
        <v>-23.09560978340533</v>
      </c>
      <c r="AC239" s="124" t="s">
        <v>158</v>
      </c>
      <c r="AD239" s="463" t="s">
        <v>185</v>
      </c>
      <c r="AE239" s="461"/>
      <c r="AF239" s="461"/>
      <c r="AG239" s="461"/>
      <c r="AH239" s="461"/>
      <c r="AI239" s="461"/>
      <c r="AJ239" s="464"/>
      <c r="AK239" s="122">
        <f>IF(SUM($AK235:$AK238),(1-EXP(-((SUM($AK235:$AK238)/COUNTIF($AK235:$AK238,"&gt;0"))^1)))*($F$6-(MAX($AK235:$AK238)))*(1-1/(EXP((((COUNTIF($AK235:$AK238,"&gt;0")^1)-1)*0.1))))+(MAX($AK235:$AK238)),0)</f>
        <v>51.846815655687763</v>
      </c>
      <c r="AL239" s="122">
        <f>IF($AK239&lt;&gt;0,(($AK239-$O$6)/($F$6-$O$6))*100,0)</f>
        <v>44.651512247916969</v>
      </c>
      <c r="AM239" s="120">
        <f>IF(SUM($AK235:$AK238),(($AL239*$B239)/100),0)</f>
        <v>23.09560978340533</v>
      </c>
      <c r="AN239" s="125" t="s">
        <v>186</v>
      </c>
      <c r="AO239" s="126">
        <f>$P239-$AM239</f>
        <v>-23.09560978340533</v>
      </c>
    </row>
    <row r="240" spans="1:41">
      <c r="T240">
        <f>COUNTIF(Y235:Y238,"&lt;25")</f>
        <v>1</v>
      </c>
      <c r="U240">
        <f>COUNTIFS((Y235:Y238),"&gt;=25",(Y235:Y238),"&lt;50")</f>
        <v>3</v>
      </c>
      <c r="V240">
        <f>COUNTIFS((Y235:Y238),"&gt;50",(Y235:Y238),"&lt;70")</f>
        <v>0</v>
      </c>
      <c r="W240">
        <f>COUNTIFS((Y235:Y238),"&gt;70",(Y235:Y238),"&lt;100")</f>
        <v>0</v>
      </c>
      <c r="X240">
        <f>SUM(T240:W240)</f>
        <v>4</v>
      </c>
      <c r="AF240">
        <f>COUNTIF(AK235:AK238,"&lt;25")</f>
        <v>1</v>
      </c>
      <c r="AG240">
        <f>COUNTIFS((AK235:AK238),"&gt;=25",(AK235:AK238),"&lt;50")</f>
        <v>3</v>
      </c>
      <c r="AH240">
        <f>COUNTIFS((AK235:AK238),"&gt;=50",(AK235:AK238),"&lt;70")</f>
        <v>0</v>
      </c>
      <c r="AI240">
        <f>COUNTIFS((AK235:AK238),"&gt;70",(AK235:AK238),"&lt;100")</f>
        <v>0</v>
      </c>
      <c r="AJ240">
        <f>SUM(AF240:AI240)</f>
        <v>4</v>
      </c>
    </row>
    <row r="241" spans="1:41" ht="15.75" thickBot="1"/>
    <row r="242" spans="1:41">
      <c r="A242" s="470" t="s">
        <v>146</v>
      </c>
      <c r="B242" s="472" t="s">
        <v>147</v>
      </c>
      <c r="C242" s="474" t="s">
        <v>148</v>
      </c>
      <c r="D242" s="476" t="s">
        <v>149</v>
      </c>
      <c r="E242" s="478" t="s">
        <v>150</v>
      </c>
      <c r="F242" s="465" t="s">
        <v>151</v>
      </c>
      <c r="G242" s="466"/>
      <c r="H242" s="466"/>
      <c r="I242" s="466"/>
      <c r="J242" s="466"/>
      <c r="K242" s="466"/>
      <c r="L242" s="466"/>
      <c r="M242" s="466"/>
      <c r="N242" s="466" t="s">
        <v>152</v>
      </c>
      <c r="O242" s="466"/>
      <c r="P242" s="467"/>
      <c r="Q242" s="443" t="s">
        <v>153</v>
      </c>
      <c r="R242" s="444"/>
      <c r="S242" s="444"/>
      <c r="T242" s="444"/>
      <c r="U242" s="444"/>
      <c r="V242" s="444"/>
      <c r="W242" s="444"/>
      <c r="X242" s="444"/>
      <c r="Y242" s="444" t="s">
        <v>152</v>
      </c>
      <c r="Z242" s="444"/>
      <c r="AA242" s="445"/>
      <c r="AB242" s="468" t="s">
        <v>154</v>
      </c>
      <c r="AC242" s="441" t="s">
        <v>155</v>
      </c>
      <c r="AD242" s="442"/>
      <c r="AE242" s="442"/>
      <c r="AF242" s="442"/>
      <c r="AG242" s="442"/>
      <c r="AH242" s="442"/>
      <c r="AI242" s="442"/>
      <c r="AJ242" s="443"/>
      <c r="AK242" s="444" t="s">
        <v>152</v>
      </c>
      <c r="AL242" s="444"/>
      <c r="AM242" s="445"/>
      <c r="AN242" s="446" t="s">
        <v>156</v>
      </c>
      <c r="AO242" s="448" t="s">
        <v>157</v>
      </c>
    </row>
    <row r="243" spans="1:41" ht="34.5" thickBot="1">
      <c r="A243" s="471"/>
      <c r="B243" s="473"/>
      <c r="C243" s="475"/>
      <c r="D243" s="477"/>
      <c r="E243" s="475"/>
      <c r="F243" s="78" t="s">
        <v>158</v>
      </c>
      <c r="G243" s="79" t="s">
        <v>159</v>
      </c>
      <c r="H243" s="79" t="s">
        <v>160</v>
      </c>
      <c r="I243" s="79" t="s">
        <v>161</v>
      </c>
      <c r="J243" s="79" t="s">
        <v>162</v>
      </c>
      <c r="K243" s="79" t="s">
        <v>163</v>
      </c>
      <c r="L243" s="79" t="s">
        <v>164</v>
      </c>
      <c r="M243" s="79" t="s">
        <v>165</v>
      </c>
      <c r="N243" s="80" t="s">
        <v>166</v>
      </c>
      <c r="O243" s="80" t="s">
        <v>167</v>
      </c>
      <c r="P243" s="81" t="s">
        <v>168</v>
      </c>
      <c r="Q243" s="82" t="s">
        <v>158</v>
      </c>
      <c r="R243" s="83" t="s">
        <v>159</v>
      </c>
      <c r="S243" s="83" t="s">
        <v>160</v>
      </c>
      <c r="T243" s="83" t="s">
        <v>161</v>
      </c>
      <c r="U243" s="83" t="s">
        <v>162</v>
      </c>
      <c r="V243" s="83" t="s">
        <v>163</v>
      </c>
      <c r="W243" s="83" t="s">
        <v>164</v>
      </c>
      <c r="X243" s="83" t="s">
        <v>165</v>
      </c>
      <c r="Y243" s="84" t="s">
        <v>169</v>
      </c>
      <c r="Z243" s="84" t="s">
        <v>170</v>
      </c>
      <c r="AA243" s="85" t="s">
        <v>171</v>
      </c>
      <c r="AB243" s="469"/>
      <c r="AC243" s="83" t="s">
        <v>172</v>
      </c>
      <c r="AD243" s="83" t="s">
        <v>173</v>
      </c>
      <c r="AE243" s="83" t="s">
        <v>174</v>
      </c>
      <c r="AF243" s="83" t="s">
        <v>175</v>
      </c>
      <c r="AG243" s="83" t="s">
        <v>176</v>
      </c>
      <c r="AH243" s="83" t="s">
        <v>177</v>
      </c>
      <c r="AI243" s="83" t="s">
        <v>178</v>
      </c>
      <c r="AJ243" s="83" t="s">
        <v>179</v>
      </c>
      <c r="AK243" s="84" t="s">
        <v>180</v>
      </c>
      <c r="AL243" s="84" t="s">
        <v>181</v>
      </c>
      <c r="AM243" s="84" t="s">
        <v>182</v>
      </c>
      <c r="AN243" s="447"/>
      <c r="AO243" s="449"/>
    </row>
    <row r="244" spans="1:41">
      <c r="A244" s="450" t="s">
        <v>66</v>
      </c>
      <c r="B244" s="130">
        <f>'3- Ponderacion factores'!N48</f>
        <v>30.290736984448952</v>
      </c>
      <c r="C244" s="87" t="s">
        <v>108</v>
      </c>
      <c r="D244" s="88"/>
      <c r="E244" s="89" t="s">
        <v>0</v>
      </c>
      <c r="F244" s="90"/>
      <c r="G244" s="91"/>
      <c r="H244" s="91"/>
      <c r="I244" s="91"/>
      <c r="J244" s="91"/>
      <c r="K244" s="91"/>
      <c r="L244" s="91"/>
      <c r="M244" s="91"/>
      <c r="N244" s="92">
        <f>(3*$F244)+(2*$G244)+$H244+$I244+$J244+$K244+$L244+M244</f>
        <v>0</v>
      </c>
      <c r="O244" s="93">
        <f>IF($N244&lt;&gt;0,(($N244-$O$6)/($F$6-$O$6))*100,0)</f>
        <v>0</v>
      </c>
      <c r="P244" s="94">
        <f>($O244*$B244)/100</f>
        <v>0</v>
      </c>
      <c r="Q244" s="95">
        <v>8</v>
      </c>
      <c r="R244" s="95">
        <v>4</v>
      </c>
      <c r="S244" s="95">
        <v>4</v>
      </c>
      <c r="T244" s="95">
        <v>4</v>
      </c>
      <c r="U244" s="95">
        <v>4</v>
      </c>
      <c r="V244" s="95">
        <v>4</v>
      </c>
      <c r="W244" s="95">
        <v>4</v>
      </c>
      <c r="X244" s="95">
        <v>1</v>
      </c>
      <c r="Y244" s="132">
        <f>(3*$Q244)+(2*$R244)+$S244+$T244+$U244+$V244+$W244+$X244</f>
        <v>53</v>
      </c>
      <c r="Z244" s="97">
        <f>IF($Y244&lt;&gt;0,(($Y244-$O$6)/($F$6-$O$6))*100,0)</f>
        <v>45.977011494252871</v>
      </c>
      <c r="AA244" s="98">
        <f>($Z244*$B244)/100</f>
        <v>13.926775625033999</v>
      </c>
      <c r="AB244" s="99"/>
      <c r="AC244" s="100">
        <v>2</v>
      </c>
      <c r="AD244" s="100">
        <v>2</v>
      </c>
      <c r="AE244" s="100">
        <v>2</v>
      </c>
      <c r="AF244" s="100">
        <v>2</v>
      </c>
      <c r="AG244" s="100">
        <v>4</v>
      </c>
      <c r="AH244" s="100">
        <v>4</v>
      </c>
      <c r="AI244" s="100">
        <v>4</v>
      </c>
      <c r="AJ244" s="100">
        <v>1</v>
      </c>
      <c r="AK244" s="101">
        <f t="shared" ref="AK244:AK257" si="166">(3*$AC244)+(2*$AD244)+$AE244+$AF244+$AG244+$AH244+$AI244+$AJ244</f>
        <v>27</v>
      </c>
      <c r="AL244" s="96">
        <f>IF($AK244&lt;&gt;0,(($AK244-$O$6)/($F$6-$O$6))*100,0)</f>
        <v>16.091954022988507</v>
      </c>
      <c r="AM244" s="98">
        <f t="shared" ref="AM244:AM257" si="167">($AL244*$B244)/100</f>
        <v>4.8743714687619004</v>
      </c>
      <c r="AN244" s="453">
        <f>$AO258-$AB258</f>
        <v>2.5616872171287817</v>
      </c>
      <c r="AO244" s="455"/>
    </row>
    <row r="245" spans="1:41">
      <c r="A245" s="451"/>
      <c r="B245" s="131">
        <f>$B$244</f>
        <v>30.290736984448952</v>
      </c>
      <c r="C245" s="103" t="s">
        <v>114</v>
      </c>
      <c r="D245" s="104"/>
      <c r="E245" s="114" t="s">
        <v>0</v>
      </c>
      <c r="F245" s="116"/>
      <c r="G245" s="107"/>
      <c r="H245" s="107"/>
      <c r="I245" s="107"/>
      <c r="J245" s="107"/>
      <c r="K245" s="107"/>
      <c r="L245" s="107"/>
      <c r="M245" s="107"/>
      <c r="N245" s="109">
        <f>(3*$F245)+(2*$G245)+$H245+$I245+$J245+$K245+$L245+M245</f>
        <v>0</v>
      </c>
      <c r="O245" s="109">
        <f t="shared" ref="O245:O257" si="168">IF($N245&lt;&gt;0,(($N245-$O$6)/($F$6-$O$6))*100,0)</f>
        <v>0</v>
      </c>
      <c r="P245" s="110">
        <f t="shared" ref="P245:P257" si="169">($O245*$B245)/100</f>
        <v>0</v>
      </c>
      <c r="Q245" s="111">
        <v>2</v>
      </c>
      <c r="R245" s="112">
        <v>1</v>
      </c>
      <c r="S245" s="112">
        <v>4</v>
      </c>
      <c r="T245" s="112">
        <v>2</v>
      </c>
      <c r="U245" s="112">
        <v>4</v>
      </c>
      <c r="V245" s="112">
        <v>1</v>
      </c>
      <c r="W245" s="112">
        <v>2</v>
      </c>
      <c r="X245" s="112">
        <v>1</v>
      </c>
      <c r="Y245" s="96">
        <f t="shared" ref="Y245:Y257" si="170">(3*$Q245)+(2*$R245)+$S245+$T245+$U245+$V245+$W245+$X245</f>
        <v>22</v>
      </c>
      <c r="Z245" s="101">
        <f t="shared" ref="Z245:Z257" si="171">IF($Y245&lt;&gt;0,(($Y245-$O$6)/($F$6-$O$6))*100,0)</f>
        <v>10.344827586206897</v>
      </c>
      <c r="AA245" s="98">
        <f t="shared" ref="AA245:AA257" si="172">($Z245*$B245)/100</f>
        <v>3.1335245156326503</v>
      </c>
      <c r="AB245" s="113"/>
      <c r="AC245" s="111">
        <v>2</v>
      </c>
      <c r="AD245" s="112">
        <v>1</v>
      </c>
      <c r="AE245" s="112">
        <v>4</v>
      </c>
      <c r="AF245" s="112">
        <v>2</v>
      </c>
      <c r="AG245" s="112">
        <v>4</v>
      </c>
      <c r="AH245" s="112">
        <v>1</v>
      </c>
      <c r="AI245" s="112">
        <v>2</v>
      </c>
      <c r="AJ245" s="112">
        <v>1</v>
      </c>
      <c r="AK245" s="101">
        <f t="shared" si="166"/>
        <v>22</v>
      </c>
      <c r="AL245" s="96">
        <f>IF($AK245&lt;&gt;0,(($AK245-$O$6)/($F$6-$O$6))*100,0)</f>
        <v>10.344827586206897</v>
      </c>
      <c r="AM245" s="98">
        <f t="shared" si="167"/>
        <v>3.1335245156326503</v>
      </c>
      <c r="AN245" s="454"/>
      <c r="AO245" s="456"/>
    </row>
    <row r="246" spans="1:41">
      <c r="A246" s="451"/>
      <c r="B246" s="131">
        <f t="shared" ref="B246:B258" si="173">$B$244</f>
        <v>30.290736984448952</v>
      </c>
      <c r="C246" s="103" t="s">
        <v>116</v>
      </c>
      <c r="D246" s="104"/>
      <c r="E246" s="114" t="s">
        <v>0</v>
      </c>
      <c r="F246" s="116"/>
      <c r="G246" s="107"/>
      <c r="H246" s="107"/>
      <c r="I246" s="107"/>
      <c r="J246" s="107"/>
      <c r="K246" s="107"/>
      <c r="L246" s="107"/>
      <c r="M246" s="107"/>
      <c r="N246" s="109">
        <f t="shared" ref="N246:N250" si="174">(3*$F246)+(2*$G246)+$H246+$I246+$J246+$K246+$L246+M246</f>
        <v>0</v>
      </c>
      <c r="O246" s="109">
        <f t="shared" si="168"/>
        <v>0</v>
      </c>
      <c r="P246" s="110">
        <f t="shared" si="169"/>
        <v>0</v>
      </c>
      <c r="Q246" s="111">
        <v>4</v>
      </c>
      <c r="R246" s="112">
        <v>4</v>
      </c>
      <c r="S246" s="112">
        <v>4</v>
      </c>
      <c r="T246" s="112">
        <v>4</v>
      </c>
      <c r="U246" s="112">
        <v>12</v>
      </c>
      <c r="V246" s="112">
        <v>4</v>
      </c>
      <c r="W246" s="112">
        <v>4</v>
      </c>
      <c r="X246" s="112">
        <v>4</v>
      </c>
      <c r="Y246" s="132">
        <f t="shared" si="170"/>
        <v>52</v>
      </c>
      <c r="Z246" s="101">
        <f t="shared" si="171"/>
        <v>44.827586206896555</v>
      </c>
      <c r="AA246" s="98">
        <f t="shared" si="172"/>
        <v>13.57860623440815</v>
      </c>
      <c r="AB246" s="113"/>
      <c r="AC246" s="112">
        <v>4</v>
      </c>
      <c r="AD246" s="112">
        <v>4</v>
      </c>
      <c r="AE246" s="112">
        <v>2</v>
      </c>
      <c r="AF246" s="112">
        <v>4</v>
      </c>
      <c r="AG246" s="112">
        <v>6</v>
      </c>
      <c r="AH246" s="112">
        <v>4</v>
      </c>
      <c r="AI246" s="112">
        <v>4</v>
      </c>
      <c r="AJ246" s="112">
        <v>4</v>
      </c>
      <c r="AK246" s="101">
        <f t="shared" si="166"/>
        <v>44</v>
      </c>
      <c r="AL246" s="96">
        <f t="shared" ref="AL246:AL257" si="175">IF($AK246&lt;&gt;0,(($AK246-$O$6)/($F$6-$O$6))*100,0)</f>
        <v>35.632183908045981</v>
      </c>
      <c r="AM246" s="98">
        <f t="shared" si="167"/>
        <v>10.793251109401352</v>
      </c>
      <c r="AN246" s="454"/>
      <c r="AO246" s="456"/>
    </row>
    <row r="247" spans="1:41">
      <c r="A247" s="451"/>
      <c r="B247" s="131">
        <f t="shared" si="173"/>
        <v>30.290736984448952</v>
      </c>
      <c r="C247" s="103" t="s">
        <v>195</v>
      </c>
      <c r="D247" s="104"/>
      <c r="E247" s="114" t="s">
        <v>0</v>
      </c>
      <c r="F247" s="116"/>
      <c r="G247" s="107"/>
      <c r="H247" s="107"/>
      <c r="I247" s="107"/>
      <c r="J247" s="107"/>
      <c r="K247" s="107"/>
      <c r="L247" s="107"/>
      <c r="M247" s="107"/>
      <c r="N247" s="109">
        <f t="shared" si="174"/>
        <v>0</v>
      </c>
      <c r="O247" s="109">
        <f t="shared" si="168"/>
        <v>0</v>
      </c>
      <c r="P247" s="110">
        <f t="shared" si="169"/>
        <v>0</v>
      </c>
      <c r="Q247" s="111">
        <v>4</v>
      </c>
      <c r="R247" s="112">
        <v>4</v>
      </c>
      <c r="S247" s="112">
        <v>4</v>
      </c>
      <c r="T247" s="112">
        <v>2</v>
      </c>
      <c r="U247" s="112">
        <v>12</v>
      </c>
      <c r="V247" s="112">
        <v>4</v>
      </c>
      <c r="W247" s="112">
        <v>4</v>
      </c>
      <c r="X247" s="112">
        <v>4</v>
      </c>
      <c r="Y247" s="132">
        <f t="shared" si="170"/>
        <v>50</v>
      </c>
      <c r="Z247" s="101">
        <f t="shared" si="171"/>
        <v>42.528735632183903</v>
      </c>
      <c r="AA247" s="98">
        <f t="shared" si="172"/>
        <v>12.882267453156448</v>
      </c>
      <c r="AB247" s="113"/>
      <c r="AC247" s="112">
        <v>4</v>
      </c>
      <c r="AD247" s="112">
        <v>4</v>
      </c>
      <c r="AE247" s="112">
        <v>4</v>
      </c>
      <c r="AF247" s="112">
        <v>2</v>
      </c>
      <c r="AG247" s="112">
        <v>6</v>
      </c>
      <c r="AH247" s="112">
        <v>4</v>
      </c>
      <c r="AI247" s="112">
        <v>4</v>
      </c>
      <c r="AJ247" s="112">
        <v>4</v>
      </c>
      <c r="AK247" s="101">
        <f t="shared" si="166"/>
        <v>44</v>
      </c>
      <c r="AL247" s="96">
        <f t="shared" si="175"/>
        <v>35.632183908045981</v>
      </c>
      <c r="AM247" s="98">
        <f t="shared" si="167"/>
        <v>10.793251109401352</v>
      </c>
      <c r="AN247" s="454"/>
      <c r="AO247" s="456"/>
    </row>
    <row r="248" spans="1:41">
      <c r="A248" s="451"/>
      <c r="B248" s="131">
        <f t="shared" si="173"/>
        <v>30.290736984448952</v>
      </c>
      <c r="C248" s="103" t="s">
        <v>196</v>
      </c>
      <c r="D248" s="104"/>
      <c r="E248" s="114" t="s">
        <v>0</v>
      </c>
      <c r="F248" s="116"/>
      <c r="G248" s="107"/>
      <c r="H248" s="107"/>
      <c r="I248" s="107"/>
      <c r="J248" s="107"/>
      <c r="K248" s="107"/>
      <c r="L248" s="107"/>
      <c r="M248" s="107"/>
      <c r="N248" s="109">
        <f t="shared" si="174"/>
        <v>0</v>
      </c>
      <c r="O248" s="109">
        <f t="shared" si="168"/>
        <v>0</v>
      </c>
      <c r="P248" s="110">
        <f t="shared" si="169"/>
        <v>0</v>
      </c>
      <c r="Q248" s="111">
        <v>2</v>
      </c>
      <c r="R248" s="112">
        <v>1</v>
      </c>
      <c r="S248" s="112">
        <v>2</v>
      </c>
      <c r="T248" s="112">
        <v>2</v>
      </c>
      <c r="U248" s="112">
        <v>6</v>
      </c>
      <c r="V248" s="112">
        <v>1</v>
      </c>
      <c r="W248" s="112">
        <v>2</v>
      </c>
      <c r="X248" s="112">
        <v>1</v>
      </c>
      <c r="Y248" s="96">
        <f t="shared" si="170"/>
        <v>22</v>
      </c>
      <c r="Z248" s="101">
        <f>IF($Y248&lt;&gt;0,(($Y248-$O$6)/($F$6-$O$6))*100,0)</f>
        <v>10.344827586206897</v>
      </c>
      <c r="AA248" s="98">
        <f t="shared" si="172"/>
        <v>3.1335245156326503</v>
      </c>
      <c r="AB248" s="113"/>
      <c r="AC248" s="111">
        <v>2</v>
      </c>
      <c r="AD248" s="112">
        <v>1</v>
      </c>
      <c r="AE248" s="112">
        <v>2</v>
      </c>
      <c r="AF248" s="112">
        <v>2</v>
      </c>
      <c r="AG248" s="112">
        <v>6</v>
      </c>
      <c r="AH248" s="112">
        <v>1</v>
      </c>
      <c r="AI248" s="112">
        <v>2</v>
      </c>
      <c r="AJ248" s="112">
        <v>1</v>
      </c>
      <c r="AK248" s="101">
        <f t="shared" si="166"/>
        <v>22</v>
      </c>
      <c r="AL248" s="96">
        <f t="shared" si="175"/>
        <v>10.344827586206897</v>
      </c>
      <c r="AM248" s="98">
        <f t="shared" si="167"/>
        <v>3.1335245156326503</v>
      </c>
      <c r="AN248" s="454"/>
      <c r="AO248" s="456"/>
    </row>
    <row r="249" spans="1:41">
      <c r="A249" s="451"/>
      <c r="B249" s="131">
        <f t="shared" si="173"/>
        <v>30.290736984448952</v>
      </c>
      <c r="C249" s="103" t="s">
        <v>121</v>
      </c>
      <c r="D249" s="104"/>
      <c r="E249" s="114" t="s">
        <v>0</v>
      </c>
      <c r="F249" s="116"/>
      <c r="G249" s="107"/>
      <c r="H249" s="107"/>
      <c r="I249" s="107"/>
      <c r="J249" s="107"/>
      <c r="K249" s="107"/>
      <c r="L249" s="107"/>
      <c r="M249" s="107"/>
      <c r="N249" s="109">
        <f t="shared" si="174"/>
        <v>0</v>
      </c>
      <c r="O249" s="109">
        <f>IF($N249&lt;&gt;0,(($N249-$O$6)/($F$6-$O$6))*100,0)</f>
        <v>0</v>
      </c>
      <c r="P249" s="110">
        <f t="shared" si="169"/>
        <v>0</v>
      </c>
      <c r="Q249" s="111">
        <v>4</v>
      </c>
      <c r="R249" s="112">
        <v>4</v>
      </c>
      <c r="S249" s="112">
        <v>4</v>
      </c>
      <c r="T249" s="112">
        <v>2</v>
      </c>
      <c r="U249" s="112">
        <v>6</v>
      </c>
      <c r="V249" s="112">
        <v>4</v>
      </c>
      <c r="W249" s="112">
        <v>4</v>
      </c>
      <c r="X249" s="112">
        <v>4</v>
      </c>
      <c r="Y249" s="96">
        <f t="shared" si="170"/>
        <v>44</v>
      </c>
      <c r="Z249" s="101">
        <f t="shared" si="171"/>
        <v>35.632183908045981</v>
      </c>
      <c r="AA249" s="98">
        <f t="shared" si="172"/>
        <v>10.793251109401352</v>
      </c>
      <c r="AB249" s="113"/>
      <c r="AC249" s="111">
        <v>4</v>
      </c>
      <c r="AD249" s="112">
        <v>4</v>
      </c>
      <c r="AE249" s="112">
        <v>4</v>
      </c>
      <c r="AF249" s="112">
        <v>2</v>
      </c>
      <c r="AG249" s="112">
        <v>6</v>
      </c>
      <c r="AH249" s="112">
        <v>4</v>
      </c>
      <c r="AI249" s="112">
        <v>4</v>
      </c>
      <c r="AJ249" s="112">
        <v>4</v>
      </c>
      <c r="AK249" s="101">
        <f t="shared" si="166"/>
        <v>44</v>
      </c>
      <c r="AL249" s="96">
        <f t="shared" si="175"/>
        <v>35.632183908045981</v>
      </c>
      <c r="AM249" s="98">
        <f t="shared" si="167"/>
        <v>10.793251109401352</v>
      </c>
      <c r="AN249" s="454"/>
      <c r="AO249" s="456"/>
    </row>
    <row r="250" spans="1:41">
      <c r="A250" s="451"/>
      <c r="B250" s="131">
        <f t="shared" si="173"/>
        <v>30.290736984448952</v>
      </c>
      <c r="C250" s="103" t="s">
        <v>122</v>
      </c>
      <c r="D250" s="104"/>
      <c r="E250" s="114" t="s">
        <v>0</v>
      </c>
      <c r="F250" s="116"/>
      <c r="G250" s="107"/>
      <c r="H250" s="107"/>
      <c r="I250" s="107"/>
      <c r="J250" s="107"/>
      <c r="K250" s="107"/>
      <c r="L250" s="107"/>
      <c r="M250" s="107"/>
      <c r="N250" s="109">
        <f t="shared" si="174"/>
        <v>0</v>
      </c>
      <c r="O250" s="109">
        <f t="shared" si="168"/>
        <v>0</v>
      </c>
      <c r="P250" s="110">
        <f t="shared" si="169"/>
        <v>0</v>
      </c>
      <c r="Q250" s="111">
        <v>4</v>
      </c>
      <c r="R250" s="112">
        <v>2</v>
      </c>
      <c r="S250" s="112">
        <v>2</v>
      </c>
      <c r="T250" s="112">
        <v>2</v>
      </c>
      <c r="U250" s="112">
        <v>6</v>
      </c>
      <c r="V250" s="112">
        <v>4</v>
      </c>
      <c r="W250" s="112">
        <v>4</v>
      </c>
      <c r="X250" s="112">
        <v>4</v>
      </c>
      <c r="Y250" s="96">
        <f t="shared" si="170"/>
        <v>38</v>
      </c>
      <c r="Z250" s="101">
        <f t="shared" si="171"/>
        <v>28.735632183908045</v>
      </c>
      <c r="AA250" s="98">
        <f t="shared" si="172"/>
        <v>8.70423476564625</v>
      </c>
      <c r="AB250" s="113"/>
      <c r="AC250" s="111">
        <v>4</v>
      </c>
      <c r="AD250" s="112">
        <v>2</v>
      </c>
      <c r="AE250" s="112">
        <v>2</v>
      </c>
      <c r="AF250" s="112">
        <v>2</v>
      </c>
      <c r="AG250" s="112">
        <v>6</v>
      </c>
      <c r="AH250" s="112">
        <v>4</v>
      </c>
      <c r="AI250" s="112">
        <v>4</v>
      </c>
      <c r="AJ250" s="112">
        <v>4</v>
      </c>
      <c r="AK250" s="101">
        <f t="shared" si="166"/>
        <v>38</v>
      </c>
      <c r="AL250" s="96">
        <f>IF($AK250&lt;&gt;0,(($AK250-$O$6)/($F$6-$O$6))*100,0)</f>
        <v>28.735632183908045</v>
      </c>
      <c r="AM250" s="98">
        <f t="shared" si="167"/>
        <v>8.70423476564625</v>
      </c>
      <c r="AN250" s="454"/>
      <c r="AO250" s="456"/>
    </row>
    <row r="251" spans="1:41">
      <c r="A251" s="451"/>
      <c r="B251" s="131">
        <f t="shared" si="173"/>
        <v>30.290736984448952</v>
      </c>
      <c r="C251" s="103" t="s">
        <v>197</v>
      </c>
      <c r="D251" s="104"/>
      <c r="E251" s="114" t="s">
        <v>0</v>
      </c>
      <c r="F251" s="116"/>
      <c r="G251" s="107"/>
      <c r="H251" s="107"/>
      <c r="I251" s="107"/>
      <c r="J251" s="107"/>
      <c r="K251" s="107"/>
      <c r="L251" s="107"/>
      <c r="M251" s="107"/>
      <c r="N251" s="109">
        <f>(3*$F251)+(2*$G251)+$H251+$I251+$J251+$K251+$L251+M251</f>
        <v>0</v>
      </c>
      <c r="O251" s="109">
        <f t="shared" si="168"/>
        <v>0</v>
      </c>
      <c r="P251" s="110">
        <f t="shared" si="169"/>
        <v>0</v>
      </c>
      <c r="Q251" s="111">
        <v>8</v>
      </c>
      <c r="R251" s="112">
        <v>4</v>
      </c>
      <c r="S251" s="112">
        <v>4</v>
      </c>
      <c r="T251" s="112">
        <v>4</v>
      </c>
      <c r="U251" s="112">
        <v>12</v>
      </c>
      <c r="V251" s="112">
        <v>4</v>
      </c>
      <c r="W251" s="112">
        <v>4</v>
      </c>
      <c r="X251" s="112">
        <v>4</v>
      </c>
      <c r="Y251" s="132">
        <f t="shared" si="170"/>
        <v>64</v>
      </c>
      <c r="Z251" s="101">
        <f t="shared" si="171"/>
        <v>58.620689655172406</v>
      </c>
      <c r="AA251" s="98">
        <f t="shared" si="172"/>
        <v>17.756638921918348</v>
      </c>
      <c r="AB251" s="113"/>
      <c r="AC251" s="112">
        <v>4</v>
      </c>
      <c r="AD251" s="112">
        <v>4</v>
      </c>
      <c r="AE251" s="112">
        <v>4</v>
      </c>
      <c r="AF251" s="112">
        <v>2</v>
      </c>
      <c r="AG251" s="112">
        <v>6</v>
      </c>
      <c r="AH251" s="112">
        <v>4</v>
      </c>
      <c r="AI251" s="112">
        <v>4</v>
      </c>
      <c r="AJ251" s="112">
        <v>4</v>
      </c>
      <c r="AK251" s="101">
        <f t="shared" si="166"/>
        <v>44</v>
      </c>
      <c r="AL251" s="96">
        <f t="shared" si="175"/>
        <v>35.632183908045981</v>
      </c>
      <c r="AM251" s="98">
        <f t="shared" si="167"/>
        <v>10.793251109401352</v>
      </c>
      <c r="AN251" s="454"/>
      <c r="AO251" s="456"/>
    </row>
    <row r="252" spans="1:41" ht="28.5">
      <c r="A252" s="451"/>
      <c r="B252" s="131">
        <f t="shared" si="173"/>
        <v>30.290736984448952</v>
      </c>
      <c r="C252" s="103" t="s">
        <v>198</v>
      </c>
      <c r="D252" s="104"/>
      <c r="E252" s="114" t="s">
        <v>0</v>
      </c>
      <c r="F252" s="116"/>
      <c r="G252" s="107"/>
      <c r="H252" s="107"/>
      <c r="I252" s="107"/>
      <c r="J252" s="107"/>
      <c r="K252" s="107"/>
      <c r="L252" s="107"/>
      <c r="M252" s="107"/>
      <c r="N252" s="109">
        <f t="shared" ref="N252:N257" si="176">(3*$F252)+(2*$G252)+$H252+$I252+$J252+$K252+$L252+M252</f>
        <v>0</v>
      </c>
      <c r="O252" s="109">
        <f t="shared" si="168"/>
        <v>0</v>
      </c>
      <c r="P252" s="110">
        <f t="shared" si="169"/>
        <v>0</v>
      </c>
      <c r="Q252" s="111">
        <v>4</v>
      </c>
      <c r="R252" s="112">
        <v>4</v>
      </c>
      <c r="S252" s="112">
        <v>4</v>
      </c>
      <c r="T252" s="112">
        <v>2</v>
      </c>
      <c r="U252" s="112">
        <v>6</v>
      </c>
      <c r="V252" s="112">
        <v>4</v>
      </c>
      <c r="W252" s="112">
        <v>2</v>
      </c>
      <c r="X252" s="112">
        <v>4</v>
      </c>
      <c r="Y252" s="96">
        <f t="shared" si="170"/>
        <v>42</v>
      </c>
      <c r="Z252" s="101">
        <f t="shared" si="171"/>
        <v>33.333333333333329</v>
      </c>
      <c r="AA252" s="98">
        <f t="shared" si="172"/>
        <v>10.096912328149649</v>
      </c>
      <c r="AB252" s="113"/>
      <c r="AC252" s="111">
        <v>4</v>
      </c>
      <c r="AD252" s="112">
        <v>4</v>
      </c>
      <c r="AE252" s="112">
        <v>4</v>
      </c>
      <c r="AF252" s="112">
        <v>2</v>
      </c>
      <c r="AG252" s="112">
        <v>6</v>
      </c>
      <c r="AH252" s="112">
        <v>4</v>
      </c>
      <c r="AI252" s="112">
        <v>2</v>
      </c>
      <c r="AJ252" s="112">
        <v>4</v>
      </c>
      <c r="AK252" s="101">
        <f t="shared" si="166"/>
        <v>42</v>
      </c>
      <c r="AL252" s="96">
        <f t="shared" si="175"/>
        <v>33.333333333333329</v>
      </c>
      <c r="AM252" s="98">
        <f t="shared" si="167"/>
        <v>10.096912328149649</v>
      </c>
      <c r="AN252" s="454"/>
      <c r="AO252" s="456"/>
    </row>
    <row r="253" spans="1:41" ht="28.5">
      <c r="A253" s="451"/>
      <c r="B253" s="131">
        <f t="shared" si="173"/>
        <v>30.290736984448952</v>
      </c>
      <c r="C253" s="103" t="s">
        <v>199</v>
      </c>
      <c r="D253" s="104"/>
      <c r="E253" s="114" t="s">
        <v>0</v>
      </c>
      <c r="F253" s="116"/>
      <c r="G253" s="107"/>
      <c r="H253" s="107"/>
      <c r="I253" s="107"/>
      <c r="J253" s="107"/>
      <c r="K253" s="107"/>
      <c r="L253" s="107"/>
      <c r="M253" s="107"/>
      <c r="N253" s="109">
        <f t="shared" si="176"/>
        <v>0</v>
      </c>
      <c r="O253" s="109">
        <f t="shared" si="168"/>
        <v>0</v>
      </c>
      <c r="P253" s="110">
        <f t="shared" si="169"/>
        <v>0</v>
      </c>
      <c r="Q253" s="111">
        <v>4</v>
      </c>
      <c r="R253" s="112">
        <v>4</v>
      </c>
      <c r="S253" s="112">
        <v>4</v>
      </c>
      <c r="T253" s="112">
        <v>2</v>
      </c>
      <c r="U253" s="112">
        <v>6</v>
      </c>
      <c r="V253" s="112">
        <v>4</v>
      </c>
      <c r="W253" s="112">
        <v>4</v>
      </c>
      <c r="X253" s="112">
        <v>4</v>
      </c>
      <c r="Y253" s="96">
        <f t="shared" si="170"/>
        <v>44</v>
      </c>
      <c r="Z253" s="101">
        <f t="shared" si="171"/>
        <v>35.632183908045981</v>
      </c>
      <c r="AA253" s="98">
        <f t="shared" si="172"/>
        <v>10.793251109401352</v>
      </c>
      <c r="AB253" s="113"/>
      <c r="AC253" s="111">
        <v>4</v>
      </c>
      <c r="AD253" s="112">
        <v>4</v>
      </c>
      <c r="AE253" s="112">
        <v>4</v>
      </c>
      <c r="AF253" s="112">
        <v>2</v>
      </c>
      <c r="AG253" s="112">
        <v>6</v>
      </c>
      <c r="AH253" s="112">
        <v>4</v>
      </c>
      <c r="AI253" s="112">
        <v>4</v>
      </c>
      <c r="AJ253" s="112">
        <v>4</v>
      </c>
      <c r="AK253" s="101">
        <f t="shared" si="166"/>
        <v>44</v>
      </c>
      <c r="AL253" s="96">
        <f t="shared" si="175"/>
        <v>35.632183908045981</v>
      </c>
      <c r="AM253" s="98">
        <f t="shared" si="167"/>
        <v>10.793251109401352</v>
      </c>
      <c r="AN253" s="454"/>
      <c r="AO253" s="456"/>
    </row>
    <row r="254" spans="1:41">
      <c r="A254" s="451"/>
      <c r="B254" s="131">
        <f t="shared" si="173"/>
        <v>30.290736984448952</v>
      </c>
      <c r="C254" s="103" t="s">
        <v>127</v>
      </c>
      <c r="D254" s="104"/>
      <c r="E254" s="114" t="s">
        <v>0</v>
      </c>
      <c r="F254" s="116"/>
      <c r="G254" s="107"/>
      <c r="H254" s="107"/>
      <c r="I254" s="107"/>
      <c r="J254" s="107"/>
      <c r="K254" s="107"/>
      <c r="L254" s="107"/>
      <c r="M254" s="107"/>
      <c r="N254" s="109">
        <f t="shared" si="176"/>
        <v>0</v>
      </c>
      <c r="O254" s="109">
        <f t="shared" si="168"/>
        <v>0</v>
      </c>
      <c r="P254" s="110">
        <f t="shared" si="169"/>
        <v>0</v>
      </c>
      <c r="Q254" s="111">
        <v>4</v>
      </c>
      <c r="R254" s="112">
        <v>2</v>
      </c>
      <c r="S254" s="112">
        <v>4</v>
      </c>
      <c r="T254" s="112">
        <v>2</v>
      </c>
      <c r="U254" s="112">
        <v>6</v>
      </c>
      <c r="V254" s="112">
        <v>4</v>
      </c>
      <c r="W254" s="112">
        <v>4</v>
      </c>
      <c r="X254" s="112">
        <v>4</v>
      </c>
      <c r="Y254" s="96">
        <f t="shared" si="170"/>
        <v>40</v>
      </c>
      <c r="Z254" s="101">
        <f t="shared" si="171"/>
        <v>31.03448275862069</v>
      </c>
      <c r="AA254" s="98">
        <f t="shared" si="172"/>
        <v>9.4005735468979505</v>
      </c>
      <c r="AB254" s="113"/>
      <c r="AC254" s="111">
        <v>4</v>
      </c>
      <c r="AD254" s="112">
        <v>2</v>
      </c>
      <c r="AE254" s="112">
        <v>4</v>
      </c>
      <c r="AF254" s="112">
        <v>2</v>
      </c>
      <c r="AG254" s="112">
        <v>6</v>
      </c>
      <c r="AH254" s="112">
        <v>4</v>
      </c>
      <c r="AI254" s="112">
        <v>4</v>
      </c>
      <c r="AJ254" s="112">
        <v>4</v>
      </c>
      <c r="AK254" s="101">
        <f t="shared" si="166"/>
        <v>40</v>
      </c>
      <c r="AL254" s="96">
        <f t="shared" si="175"/>
        <v>31.03448275862069</v>
      </c>
      <c r="AM254" s="98">
        <f t="shared" si="167"/>
        <v>9.4005735468979505</v>
      </c>
      <c r="AN254" s="454"/>
      <c r="AO254" s="456"/>
    </row>
    <row r="255" spans="1:41">
      <c r="A255" s="451"/>
      <c r="B255" s="131">
        <f t="shared" si="173"/>
        <v>30.290736984448952</v>
      </c>
      <c r="C255" s="103" t="s">
        <v>128</v>
      </c>
      <c r="D255" s="104"/>
      <c r="E255" s="114" t="s">
        <v>216</v>
      </c>
      <c r="F255" s="116"/>
      <c r="G255" s="107">
        <v>4</v>
      </c>
      <c r="H255" s="107">
        <v>4</v>
      </c>
      <c r="I255" s="107">
        <v>2</v>
      </c>
      <c r="J255" s="107">
        <v>4</v>
      </c>
      <c r="K255" s="107">
        <v>4</v>
      </c>
      <c r="L255" s="107">
        <v>2</v>
      </c>
      <c r="M255" s="107">
        <v>4</v>
      </c>
      <c r="N255" s="109">
        <f t="shared" si="176"/>
        <v>28</v>
      </c>
      <c r="O255" s="109">
        <f t="shared" si="168"/>
        <v>17.241379310344829</v>
      </c>
      <c r="P255" s="110">
        <f t="shared" si="169"/>
        <v>5.2225408593877516</v>
      </c>
      <c r="Q255" s="111"/>
      <c r="R255" s="112"/>
      <c r="S255" s="112"/>
      <c r="T255" s="112"/>
      <c r="U255" s="112"/>
      <c r="V255" s="112"/>
      <c r="W255" s="112"/>
      <c r="X255" s="112"/>
      <c r="Y255" s="96">
        <f t="shared" si="170"/>
        <v>0</v>
      </c>
      <c r="Z255" s="101">
        <f t="shared" si="171"/>
        <v>0</v>
      </c>
      <c r="AA255" s="98">
        <f t="shared" si="172"/>
        <v>0</v>
      </c>
      <c r="AB255" s="113"/>
      <c r="AC255" s="112"/>
      <c r="AD255" s="112"/>
      <c r="AE255" s="112"/>
      <c r="AF255" s="112"/>
      <c r="AG255" s="112"/>
      <c r="AH255" s="112"/>
      <c r="AI255" s="112"/>
      <c r="AJ255" s="112"/>
      <c r="AK255" s="101">
        <f t="shared" si="166"/>
        <v>0</v>
      </c>
      <c r="AL255" s="96">
        <f t="shared" si="175"/>
        <v>0</v>
      </c>
      <c r="AM255" s="98">
        <f t="shared" si="167"/>
        <v>0</v>
      </c>
      <c r="AN255" s="454"/>
      <c r="AO255" s="456"/>
    </row>
    <row r="256" spans="1:41">
      <c r="A256" s="451"/>
      <c r="B256" s="131">
        <f t="shared" si="173"/>
        <v>30.290736984448952</v>
      </c>
      <c r="C256" s="103" t="s">
        <v>200</v>
      </c>
      <c r="D256" s="104"/>
      <c r="E256" s="114" t="s">
        <v>216</v>
      </c>
      <c r="F256" s="116"/>
      <c r="G256" s="107">
        <v>4</v>
      </c>
      <c r="H256" s="107">
        <v>2</v>
      </c>
      <c r="I256" s="107">
        <v>2</v>
      </c>
      <c r="J256" s="107">
        <v>4</v>
      </c>
      <c r="K256" s="107">
        <v>4</v>
      </c>
      <c r="L256" s="107">
        <v>4</v>
      </c>
      <c r="M256" s="107">
        <v>4</v>
      </c>
      <c r="N256" s="109">
        <f t="shared" si="176"/>
        <v>28</v>
      </c>
      <c r="O256" s="109">
        <f t="shared" si="168"/>
        <v>17.241379310344829</v>
      </c>
      <c r="P256" s="110">
        <f t="shared" si="169"/>
        <v>5.2225408593877516</v>
      </c>
      <c r="Q256" s="111"/>
      <c r="R256" s="112"/>
      <c r="S256" s="112"/>
      <c r="T256" s="112"/>
      <c r="U256" s="112"/>
      <c r="V256" s="112"/>
      <c r="W256" s="112"/>
      <c r="X256" s="112"/>
      <c r="Y256" s="96">
        <f t="shared" si="170"/>
        <v>0</v>
      </c>
      <c r="Z256" s="101">
        <f t="shared" si="171"/>
        <v>0</v>
      </c>
      <c r="AA256" s="98">
        <f t="shared" si="172"/>
        <v>0</v>
      </c>
      <c r="AB256" s="113"/>
      <c r="AC256" s="112"/>
      <c r="AD256" s="112"/>
      <c r="AE256" s="112"/>
      <c r="AF256" s="112"/>
      <c r="AG256" s="112"/>
      <c r="AH256" s="112"/>
      <c r="AI256" s="112"/>
      <c r="AJ256" s="112"/>
      <c r="AK256" s="101">
        <f t="shared" si="166"/>
        <v>0</v>
      </c>
      <c r="AL256" s="96">
        <f t="shared" si="175"/>
        <v>0</v>
      </c>
      <c r="AM256" s="98">
        <f t="shared" si="167"/>
        <v>0</v>
      </c>
      <c r="AN256" s="454"/>
      <c r="AO256" s="456"/>
    </row>
    <row r="257" spans="1:41" ht="15.75" thickBot="1">
      <c r="A257" s="451"/>
      <c r="B257" s="131">
        <f t="shared" si="173"/>
        <v>30.290736984448952</v>
      </c>
      <c r="C257" s="103" t="s">
        <v>130</v>
      </c>
      <c r="D257" s="104"/>
      <c r="E257" s="114" t="s">
        <v>216</v>
      </c>
      <c r="F257" s="116"/>
      <c r="G257" s="107">
        <v>4</v>
      </c>
      <c r="H257" s="107">
        <v>2</v>
      </c>
      <c r="I257" s="107">
        <v>2</v>
      </c>
      <c r="J257" s="107">
        <v>4</v>
      </c>
      <c r="K257" s="107">
        <v>4</v>
      </c>
      <c r="L257" s="107">
        <v>2</v>
      </c>
      <c r="M257" s="107">
        <v>4</v>
      </c>
      <c r="N257" s="109">
        <f t="shared" si="176"/>
        <v>26</v>
      </c>
      <c r="O257" s="109">
        <f t="shared" si="168"/>
        <v>14.942528735632186</v>
      </c>
      <c r="P257" s="110">
        <f t="shared" si="169"/>
        <v>4.526202078136051</v>
      </c>
      <c r="Q257" s="111"/>
      <c r="R257" s="112"/>
      <c r="S257" s="112"/>
      <c r="T257" s="112"/>
      <c r="U257" s="112"/>
      <c r="V257" s="112"/>
      <c r="W257" s="112"/>
      <c r="X257" s="112"/>
      <c r="Y257" s="96">
        <f t="shared" si="170"/>
        <v>0</v>
      </c>
      <c r="Z257" s="101">
        <f t="shared" si="171"/>
        <v>0</v>
      </c>
      <c r="AA257" s="98">
        <f t="shared" si="172"/>
        <v>0</v>
      </c>
      <c r="AB257" s="113"/>
      <c r="AC257" s="112"/>
      <c r="AD257" s="112"/>
      <c r="AE257" s="112"/>
      <c r="AF257" s="112"/>
      <c r="AG257" s="112"/>
      <c r="AH257" s="112"/>
      <c r="AI257" s="112"/>
      <c r="AJ257" s="112"/>
      <c r="AK257" s="101">
        <f t="shared" si="166"/>
        <v>0</v>
      </c>
      <c r="AL257" s="96">
        <f t="shared" si="175"/>
        <v>0</v>
      </c>
      <c r="AM257" s="98">
        <f t="shared" si="167"/>
        <v>0</v>
      </c>
      <c r="AN257" s="454"/>
      <c r="AO257" s="456"/>
    </row>
    <row r="258" spans="1:41" ht="15.75" thickBot="1">
      <c r="A258" s="452"/>
      <c r="B258" s="131">
        <f t="shared" si="173"/>
        <v>30.290736984448952</v>
      </c>
      <c r="C258" s="457"/>
      <c r="D258" s="458"/>
      <c r="E258" s="459"/>
      <c r="F258" s="460" t="s">
        <v>183</v>
      </c>
      <c r="G258" s="461"/>
      <c r="H258" s="461"/>
      <c r="I258" s="461"/>
      <c r="J258" s="461"/>
      <c r="K258" s="461"/>
      <c r="L258" s="461"/>
      <c r="M258" s="462"/>
      <c r="N258" s="118">
        <f>IF(SUM($N244:$N257),(1-EXP(-((SUM($N244:$N257)/COUNTIF($N244:$N257,"&gt;0"))^1)))*($F$6-(MAX($N244:$N257)))*(1-1/(EXP((((COUNTIF($N244:$N257,"&gt;0")^1)-1)*0.1))))+(MAX($N244:$N257)),0)</f>
        <v>41.051385778367731</v>
      </c>
      <c r="O258" s="119">
        <f>IF($N258&lt;&gt;0,(($N258-$O$6)/($F$6-$O$6))*100,0)</f>
        <v>32.242972159043369</v>
      </c>
      <c r="P258" s="120">
        <f>IF(SUM($N244:$N257),(($O258*$B253)/100),0)</f>
        <v>9.7666338926649274</v>
      </c>
      <c r="Q258" s="463" t="s">
        <v>184</v>
      </c>
      <c r="R258" s="461"/>
      <c r="S258" s="461"/>
      <c r="T258" s="461"/>
      <c r="U258" s="461"/>
      <c r="V258" s="461"/>
      <c r="W258" s="461"/>
      <c r="X258" s="462"/>
      <c r="Y258" s="121">
        <f>IF(SUM($Y244:$Y257),(1-EXP(-((SUM($Y244:$Y257)/COUNTIF($Y244:$Y257,"&gt;0"))^1)))*($F$6-(MAX($Y244:$Y257)))*(1-1/(EXP((((COUNTIF($Y244:$Y257,"&gt;0")^1)-1)*0.1))))+(MAX($Y244:$Y257)),0)</f>
        <v>86.756340117828074</v>
      </c>
      <c r="Z258" s="122">
        <f>IF($Y258&lt;&gt;0,(($Y258-$O$6)/($F$6-$O$6))*100,0)</f>
        <v>84.777402434285136</v>
      </c>
      <c r="AA258" s="120">
        <f>IF(SUM($Y244:$Y257),(($Z258*$B258)/100),0)</f>
        <v>25.679699993617131</v>
      </c>
      <c r="AB258" s="123">
        <f>+P258-AA258</f>
        <v>-15.913066100952204</v>
      </c>
      <c r="AC258" s="124" t="s">
        <v>158</v>
      </c>
      <c r="AD258" s="463" t="s">
        <v>185</v>
      </c>
      <c r="AE258" s="461"/>
      <c r="AF258" s="461"/>
      <c r="AG258" s="461"/>
      <c r="AH258" s="461"/>
      <c r="AI258" s="461"/>
      <c r="AJ258" s="464"/>
      <c r="AK258" s="122">
        <f>IF(SUM($AK244:$AK257),(1-EXP(-((SUM($AK244:$AK257)/COUNTIF($AK244:$AK257,"&gt;0"))^1)))*($F$6-(MAX($AK244:$AK257)))*(1-1/(EXP((((COUNTIF($AK244:$AK257,"&gt;0")^1)-1)*0.1))))+(MAX($AK244:$AK257)),0)</f>
        <v>79.398751294399233</v>
      </c>
      <c r="AL258" s="122">
        <f>IF($AK258&lt;&gt;0,(($AK258-$O$6)/($F$6-$O$6))*100,0)</f>
        <v>76.320403786665779</v>
      </c>
      <c r="AM258" s="120">
        <f>IF(SUM($AK244:$AK257),(($AL258*$B258)/100),0)</f>
        <v>23.118012776488349</v>
      </c>
      <c r="AN258" s="125" t="s">
        <v>186</v>
      </c>
      <c r="AO258" s="126">
        <f>$P258-$AM258</f>
        <v>-13.351378883823422</v>
      </c>
    </row>
    <row r="259" spans="1:41">
      <c r="T259">
        <f>COUNTIF(Y244:Y257,"&lt;25")</f>
        <v>5</v>
      </c>
      <c r="U259">
        <f>COUNTIFS((Y244:Y257),"&gt;=25",(Y244:Y257),"&lt;50")</f>
        <v>5</v>
      </c>
      <c r="V259">
        <f>COUNTIFS((Y244:Y257),"&gt;=50",(Y244:Y257),"&lt;70")</f>
        <v>4</v>
      </c>
      <c r="W259">
        <f>COUNTIFS((Y244:Y257),"&gt;=70",(Y244:Y257),"&lt;100")</f>
        <v>0</v>
      </c>
      <c r="X259">
        <f>SUM(T259:W259)</f>
        <v>14</v>
      </c>
      <c r="AF259">
        <f>COUNTIF(AK244:AK257,"&lt;25")</f>
        <v>5</v>
      </c>
      <c r="AG259">
        <f>COUNTIFS((AK244:AK257),"&gt;=25",(AK244:AK257),"&lt;50")</f>
        <v>9</v>
      </c>
      <c r="AH259">
        <f>COUNTIFS((AK244:AK257),"&gt;=50",(AK244:AK257),"&lt;70")</f>
        <v>0</v>
      </c>
      <c r="AI259">
        <f>COUNTIFS((AK244:AK257),"&gt;70",(AK244:AK257),"&lt;100")</f>
        <v>0</v>
      </c>
      <c r="AJ259">
        <f>SUM(AF259:AI259)</f>
        <v>14</v>
      </c>
    </row>
    <row r="261" spans="1:41" ht="15.75" thickBot="1"/>
    <row r="262" spans="1:41">
      <c r="A262" s="470" t="s">
        <v>146</v>
      </c>
      <c r="B262" s="472" t="s">
        <v>147</v>
      </c>
      <c r="C262" s="474" t="s">
        <v>148</v>
      </c>
      <c r="D262" s="476" t="s">
        <v>149</v>
      </c>
      <c r="E262" s="478" t="s">
        <v>150</v>
      </c>
      <c r="F262" s="465" t="s">
        <v>151</v>
      </c>
      <c r="G262" s="466"/>
      <c r="H262" s="466"/>
      <c r="I262" s="466"/>
      <c r="J262" s="466"/>
      <c r="K262" s="466"/>
      <c r="L262" s="466"/>
      <c r="M262" s="466"/>
      <c r="N262" s="466" t="s">
        <v>152</v>
      </c>
      <c r="O262" s="466"/>
      <c r="P262" s="467"/>
      <c r="Q262" s="443" t="s">
        <v>153</v>
      </c>
      <c r="R262" s="444"/>
      <c r="S262" s="444"/>
      <c r="T262" s="444"/>
      <c r="U262" s="444"/>
      <c r="V262" s="444"/>
      <c r="W262" s="444"/>
      <c r="X262" s="444"/>
      <c r="Y262" s="444" t="s">
        <v>152</v>
      </c>
      <c r="Z262" s="444"/>
      <c r="AA262" s="445"/>
      <c r="AB262" s="468" t="s">
        <v>154</v>
      </c>
      <c r="AC262" s="441" t="s">
        <v>155</v>
      </c>
      <c r="AD262" s="442"/>
      <c r="AE262" s="442"/>
      <c r="AF262" s="442"/>
      <c r="AG262" s="442"/>
      <c r="AH262" s="442"/>
      <c r="AI262" s="442"/>
      <c r="AJ262" s="443"/>
      <c r="AK262" s="444" t="s">
        <v>152</v>
      </c>
      <c r="AL262" s="444"/>
      <c r="AM262" s="445"/>
      <c r="AN262" s="446" t="s">
        <v>156</v>
      </c>
      <c r="AO262" s="448" t="s">
        <v>157</v>
      </c>
    </row>
    <row r="263" spans="1:41" ht="34.5" thickBot="1">
      <c r="A263" s="471"/>
      <c r="B263" s="473"/>
      <c r="C263" s="475"/>
      <c r="D263" s="477"/>
      <c r="E263" s="475"/>
      <c r="F263" s="78" t="s">
        <v>158</v>
      </c>
      <c r="G263" s="79" t="s">
        <v>159</v>
      </c>
      <c r="H263" s="79" t="s">
        <v>160</v>
      </c>
      <c r="I263" s="79" t="s">
        <v>161</v>
      </c>
      <c r="J263" s="79" t="s">
        <v>162</v>
      </c>
      <c r="K263" s="79" t="s">
        <v>163</v>
      </c>
      <c r="L263" s="79" t="s">
        <v>164</v>
      </c>
      <c r="M263" s="79" t="s">
        <v>165</v>
      </c>
      <c r="N263" s="80" t="s">
        <v>166</v>
      </c>
      <c r="O263" s="80" t="s">
        <v>167</v>
      </c>
      <c r="P263" s="81" t="s">
        <v>168</v>
      </c>
      <c r="Q263" s="82" t="s">
        <v>158</v>
      </c>
      <c r="R263" s="83" t="s">
        <v>159</v>
      </c>
      <c r="S263" s="83" t="s">
        <v>160</v>
      </c>
      <c r="T263" s="83" t="s">
        <v>161</v>
      </c>
      <c r="U263" s="83" t="s">
        <v>162</v>
      </c>
      <c r="V263" s="83" t="s">
        <v>163</v>
      </c>
      <c r="W263" s="83" t="s">
        <v>164</v>
      </c>
      <c r="X263" s="83" t="s">
        <v>165</v>
      </c>
      <c r="Y263" s="84" t="s">
        <v>169</v>
      </c>
      <c r="Z263" s="84" t="s">
        <v>170</v>
      </c>
      <c r="AA263" s="85" t="s">
        <v>171</v>
      </c>
      <c r="AB263" s="469"/>
      <c r="AC263" s="83" t="s">
        <v>172</v>
      </c>
      <c r="AD263" s="83" t="s">
        <v>173</v>
      </c>
      <c r="AE263" s="83" t="s">
        <v>174</v>
      </c>
      <c r="AF263" s="83" t="s">
        <v>175</v>
      </c>
      <c r="AG263" s="83" t="s">
        <v>176</v>
      </c>
      <c r="AH263" s="83" t="s">
        <v>177</v>
      </c>
      <c r="AI263" s="83" t="s">
        <v>178</v>
      </c>
      <c r="AJ263" s="83" t="s">
        <v>179</v>
      </c>
      <c r="AK263" s="84" t="s">
        <v>180</v>
      </c>
      <c r="AL263" s="84" t="s">
        <v>181</v>
      </c>
      <c r="AM263" s="84" t="s">
        <v>182</v>
      </c>
      <c r="AN263" s="447"/>
      <c r="AO263" s="449"/>
    </row>
    <row r="264" spans="1:41">
      <c r="A264" s="450" t="s">
        <v>59</v>
      </c>
      <c r="B264" s="130">
        <f>'3- Ponderacion factores'!N49</f>
        <v>26.504394861392836</v>
      </c>
      <c r="C264" s="87" t="s">
        <v>108</v>
      </c>
      <c r="D264" s="88"/>
      <c r="E264" s="89" t="s">
        <v>0</v>
      </c>
      <c r="F264" s="90"/>
      <c r="G264" s="91"/>
      <c r="H264" s="91"/>
      <c r="I264" s="91"/>
      <c r="J264" s="91"/>
      <c r="K264" s="91"/>
      <c r="L264" s="91"/>
      <c r="M264" s="91"/>
      <c r="N264" s="92">
        <f>(3*$F264)+(2*$G264)+$H264+$I264+$J264+$K264+$L264+M264</f>
        <v>0</v>
      </c>
      <c r="O264" s="93">
        <f>IF($N264&lt;&gt;0,(($N264-$O$6)/($F$6-$O$6))*100,0)</f>
        <v>0</v>
      </c>
      <c r="P264" s="94">
        <f>($O264*$B264)/100</f>
        <v>0</v>
      </c>
      <c r="Q264" s="95">
        <v>4</v>
      </c>
      <c r="R264" s="95">
        <v>4</v>
      </c>
      <c r="S264" s="95">
        <v>4</v>
      </c>
      <c r="T264" s="95">
        <v>4</v>
      </c>
      <c r="U264" s="95">
        <v>6</v>
      </c>
      <c r="V264" s="95">
        <v>4</v>
      </c>
      <c r="W264" s="95">
        <v>4</v>
      </c>
      <c r="X264" s="95">
        <v>4</v>
      </c>
      <c r="Y264" s="133">
        <f>(3*$Q264)+(2*$R264)+$S264+$T264+$U264+$V264+$W264+$X264</f>
        <v>46</v>
      </c>
      <c r="Z264" s="97">
        <f>IF($Y264&lt;&gt;0,(($Y264-$O$6)/($F$6-$O$6))*100,0)</f>
        <v>37.931034482758619</v>
      </c>
      <c r="AA264" s="98">
        <f>($Z264*$B264)/100</f>
        <v>10.053391154321419</v>
      </c>
      <c r="AB264" s="99"/>
      <c r="AC264" s="95">
        <v>4</v>
      </c>
      <c r="AD264" s="95">
        <v>4</v>
      </c>
      <c r="AE264" s="95">
        <v>4</v>
      </c>
      <c r="AF264" s="95">
        <v>4</v>
      </c>
      <c r="AG264" s="95">
        <v>6</v>
      </c>
      <c r="AH264" s="95">
        <v>4</v>
      </c>
      <c r="AI264" s="95">
        <v>4</v>
      </c>
      <c r="AJ264" s="95">
        <v>4</v>
      </c>
      <c r="AK264" s="101">
        <f t="shared" ref="AK264:AK272" si="177">(3*$AC264)+(2*$AD264)+$AE264+$AF264+$AG264+$AH264+$AI264+$AJ264</f>
        <v>46</v>
      </c>
      <c r="AL264" s="96">
        <f>IF($AK264&lt;&gt;0,(($AK264-$O$6)/($F$6-$O$6))*100,0)</f>
        <v>37.931034482758619</v>
      </c>
      <c r="AM264" s="98">
        <f t="shared" ref="AM264:AM272" si="178">($AL264*$B264)/100</f>
        <v>10.053391154321419</v>
      </c>
      <c r="AN264" s="453">
        <f>$AO273-$AB273</f>
        <v>0</v>
      </c>
      <c r="AO264" s="455"/>
    </row>
    <row r="265" spans="1:41">
      <c r="A265" s="451"/>
      <c r="B265" s="131">
        <f>$B$264</f>
        <v>26.504394861392836</v>
      </c>
      <c r="C265" s="103" t="s">
        <v>109</v>
      </c>
      <c r="D265" s="104"/>
      <c r="E265" s="105" t="s">
        <v>0</v>
      </c>
      <c r="F265" s="106"/>
      <c r="G265" s="107"/>
      <c r="H265" s="107"/>
      <c r="I265" s="107"/>
      <c r="J265" s="107"/>
      <c r="K265" s="107"/>
      <c r="L265" s="107"/>
      <c r="M265" s="107"/>
      <c r="N265" s="108">
        <f>(3*$F265)+(2*$G265)+$H265+$I265+$J265+$K265+$L265+M265</f>
        <v>0</v>
      </c>
      <c r="O265" s="109">
        <f t="shared" ref="O265:O272" si="179">IF($N265&lt;&gt;0,(($N265-$O$6)/($F$6-$O$6))*100,0)</f>
        <v>0</v>
      </c>
      <c r="P265" s="110">
        <f t="shared" ref="P265:P272" si="180">($O265*$B265)/100</f>
        <v>0</v>
      </c>
      <c r="Q265" s="111">
        <v>4</v>
      </c>
      <c r="R265" s="112">
        <v>4</v>
      </c>
      <c r="S265" s="112">
        <v>4</v>
      </c>
      <c r="T265" s="112">
        <v>4</v>
      </c>
      <c r="U265" s="112">
        <v>4</v>
      </c>
      <c r="V265" s="112">
        <v>4</v>
      </c>
      <c r="W265" s="112">
        <v>4</v>
      </c>
      <c r="X265" s="112">
        <v>4</v>
      </c>
      <c r="Y265" s="96">
        <f t="shared" ref="Y265:Y272" si="181">(3*$Q265)+(2*$R265)+$S265+$T265+$U265+$V265+$W265+$X265</f>
        <v>44</v>
      </c>
      <c r="Z265" s="101">
        <f t="shared" ref="Z265:Z272" si="182">IF($Y265&lt;&gt;0,(($Y265-$O$6)/($F$6-$O$6))*100,0)</f>
        <v>35.632183908045981</v>
      </c>
      <c r="AA265" s="98">
        <f t="shared" ref="AA265:AA272" si="183">($Z265*$B265)/100</f>
        <v>9.4440947207261843</v>
      </c>
      <c r="AB265" s="113"/>
      <c r="AC265" s="111">
        <v>4</v>
      </c>
      <c r="AD265" s="112">
        <v>4</v>
      </c>
      <c r="AE265" s="112">
        <v>4</v>
      </c>
      <c r="AF265" s="112">
        <v>4</v>
      </c>
      <c r="AG265" s="112">
        <v>4</v>
      </c>
      <c r="AH265" s="112">
        <v>4</v>
      </c>
      <c r="AI265" s="112">
        <v>4</v>
      </c>
      <c r="AJ265" s="112">
        <v>4</v>
      </c>
      <c r="AK265" s="101">
        <f t="shared" si="177"/>
        <v>44</v>
      </c>
      <c r="AL265" s="96">
        <f t="shared" ref="AL265:AL272" si="184">IF($AK265&lt;&gt;0,(($AK265-$O$6)/($F$6-$O$6))*100,0)</f>
        <v>35.632183908045981</v>
      </c>
      <c r="AM265" s="98">
        <f t="shared" si="178"/>
        <v>9.4440947207261843</v>
      </c>
      <c r="AN265" s="454"/>
      <c r="AO265" s="456"/>
    </row>
    <row r="266" spans="1:41">
      <c r="A266" s="451"/>
      <c r="B266" s="131">
        <f t="shared" ref="B266:B273" si="185">$B$264</f>
        <v>26.504394861392836</v>
      </c>
      <c r="C266" s="103" t="s">
        <v>116</v>
      </c>
      <c r="D266" s="104"/>
      <c r="E266" s="114" t="s">
        <v>0</v>
      </c>
      <c r="F266" s="116"/>
      <c r="G266" s="107"/>
      <c r="H266" s="107"/>
      <c r="I266" s="107"/>
      <c r="J266" s="107"/>
      <c r="K266" s="107"/>
      <c r="L266" s="107"/>
      <c r="M266" s="107"/>
      <c r="N266" s="109">
        <f t="shared" ref="N266:N267" si="186">(3*$F266)+(2*$G266)+$H266+$I266+$J266+$K266+$L266+M266</f>
        <v>0</v>
      </c>
      <c r="O266" s="109">
        <f t="shared" si="179"/>
        <v>0</v>
      </c>
      <c r="P266" s="110">
        <f t="shared" si="180"/>
        <v>0</v>
      </c>
      <c r="Q266" s="111">
        <v>4</v>
      </c>
      <c r="R266" s="112">
        <v>4</v>
      </c>
      <c r="S266" s="112">
        <v>4</v>
      </c>
      <c r="T266" s="112">
        <v>4</v>
      </c>
      <c r="U266" s="112">
        <v>4</v>
      </c>
      <c r="V266" s="112">
        <v>4</v>
      </c>
      <c r="W266" s="112">
        <v>2</v>
      </c>
      <c r="X266" s="112">
        <v>4</v>
      </c>
      <c r="Y266" s="133">
        <f>(3*$Q266)+(2*$R266)+$S266+$T266+$U266+$V266+$W266+$X266</f>
        <v>42</v>
      </c>
      <c r="Z266" s="101">
        <f>IF($Y266&lt;&gt;0,(($Y266-$O$6)/($F$6-$O$6))*100,0)</f>
        <v>33.333333333333329</v>
      </c>
      <c r="AA266" s="98">
        <f t="shared" si="183"/>
        <v>8.8347982871309441</v>
      </c>
      <c r="AB266" s="113"/>
      <c r="AC266" s="111">
        <v>4</v>
      </c>
      <c r="AD266" s="112">
        <v>4</v>
      </c>
      <c r="AE266" s="112">
        <v>4</v>
      </c>
      <c r="AF266" s="112">
        <v>4</v>
      </c>
      <c r="AG266" s="112">
        <v>4</v>
      </c>
      <c r="AH266" s="112">
        <v>4</v>
      </c>
      <c r="AI266" s="112">
        <v>2</v>
      </c>
      <c r="AJ266" s="112">
        <v>4</v>
      </c>
      <c r="AK266" s="101">
        <f t="shared" si="177"/>
        <v>42</v>
      </c>
      <c r="AL266" s="96">
        <f t="shared" si="184"/>
        <v>33.333333333333329</v>
      </c>
      <c r="AM266" s="98">
        <f t="shared" si="178"/>
        <v>8.8347982871309441</v>
      </c>
      <c r="AN266" s="454"/>
      <c r="AO266" s="456"/>
    </row>
    <row r="267" spans="1:41">
      <c r="A267" s="451"/>
      <c r="B267" s="131">
        <f t="shared" si="185"/>
        <v>26.504394861392836</v>
      </c>
      <c r="C267" s="103" t="s">
        <v>195</v>
      </c>
      <c r="D267" s="104"/>
      <c r="E267" s="114" t="s">
        <v>0</v>
      </c>
      <c r="F267" s="116"/>
      <c r="G267" s="107"/>
      <c r="H267" s="107"/>
      <c r="I267" s="107"/>
      <c r="J267" s="107"/>
      <c r="K267" s="107"/>
      <c r="L267" s="107"/>
      <c r="M267" s="107"/>
      <c r="N267" s="109">
        <f t="shared" si="186"/>
        <v>0</v>
      </c>
      <c r="O267" s="109">
        <f t="shared" si="179"/>
        <v>0</v>
      </c>
      <c r="P267" s="110">
        <f t="shared" si="180"/>
        <v>0</v>
      </c>
      <c r="Q267" s="111">
        <v>4</v>
      </c>
      <c r="R267" s="112">
        <v>4</v>
      </c>
      <c r="S267" s="112">
        <v>4</v>
      </c>
      <c r="T267" s="112">
        <v>2</v>
      </c>
      <c r="U267" s="112">
        <v>6</v>
      </c>
      <c r="V267" s="112">
        <v>4</v>
      </c>
      <c r="W267" s="112">
        <v>4</v>
      </c>
      <c r="X267" s="112">
        <v>4</v>
      </c>
      <c r="Y267" s="133">
        <f>(3*$Q267)+(2*$R267)+$S267+$T267+$U267+$V267+$W267+$X267</f>
        <v>44</v>
      </c>
      <c r="Z267" s="101">
        <f t="shared" si="182"/>
        <v>35.632183908045981</v>
      </c>
      <c r="AA267" s="98">
        <f t="shared" si="183"/>
        <v>9.4440947207261843</v>
      </c>
      <c r="AB267" s="113"/>
      <c r="AC267" s="111">
        <v>4</v>
      </c>
      <c r="AD267" s="112">
        <v>4</v>
      </c>
      <c r="AE267" s="112">
        <v>4</v>
      </c>
      <c r="AF267" s="112">
        <v>2</v>
      </c>
      <c r="AG267" s="112">
        <v>6</v>
      </c>
      <c r="AH267" s="112">
        <v>4</v>
      </c>
      <c r="AI267" s="112">
        <v>4</v>
      </c>
      <c r="AJ267" s="112">
        <v>4</v>
      </c>
      <c r="AK267" s="101">
        <f t="shared" si="177"/>
        <v>44</v>
      </c>
      <c r="AL267" s="96">
        <f t="shared" si="184"/>
        <v>35.632183908045981</v>
      </c>
      <c r="AM267" s="98">
        <f t="shared" si="178"/>
        <v>9.4440947207261843</v>
      </c>
      <c r="AN267" s="454"/>
      <c r="AO267" s="456"/>
    </row>
    <row r="268" spans="1:41">
      <c r="A268" s="451"/>
      <c r="B268" s="131">
        <f t="shared" si="185"/>
        <v>26.504394861392836</v>
      </c>
      <c r="C268" s="103" t="s">
        <v>197</v>
      </c>
      <c r="D268" s="104"/>
      <c r="E268" s="114" t="s">
        <v>0</v>
      </c>
      <c r="F268" s="116"/>
      <c r="G268" s="107"/>
      <c r="H268" s="107"/>
      <c r="I268" s="107"/>
      <c r="J268" s="107"/>
      <c r="K268" s="107"/>
      <c r="L268" s="107"/>
      <c r="M268" s="107"/>
      <c r="N268" s="109">
        <f>(3*$F268)+(2*$G268)+$H268+$I268+$J268+$K268+$L268+M268</f>
        <v>0</v>
      </c>
      <c r="O268" s="109">
        <f t="shared" si="179"/>
        <v>0</v>
      </c>
      <c r="P268" s="110">
        <f t="shared" si="180"/>
        <v>0</v>
      </c>
      <c r="Q268" s="111">
        <v>4</v>
      </c>
      <c r="R268" s="112">
        <v>4</v>
      </c>
      <c r="S268" s="112">
        <v>4</v>
      </c>
      <c r="T268" s="112">
        <v>4</v>
      </c>
      <c r="U268" s="112">
        <v>6</v>
      </c>
      <c r="V268" s="112">
        <v>4</v>
      </c>
      <c r="W268" s="112">
        <v>4</v>
      </c>
      <c r="X268" s="112">
        <v>4</v>
      </c>
      <c r="Y268" s="133">
        <f t="shared" si="181"/>
        <v>46</v>
      </c>
      <c r="Z268" s="101">
        <f t="shared" si="182"/>
        <v>37.931034482758619</v>
      </c>
      <c r="AA268" s="98">
        <f t="shared" si="183"/>
        <v>10.053391154321419</v>
      </c>
      <c r="AB268" s="113"/>
      <c r="AC268" s="111">
        <v>4</v>
      </c>
      <c r="AD268" s="112">
        <v>4</v>
      </c>
      <c r="AE268" s="112">
        <v>4</v>
      </c>
      <c r="AF268" s="112">
        <v>4</v>
      </c>
      <c r="AG268" s="112">
        <v>6</v>
      </c>
      <c r="AH268" s="112">
        <v>4</v>
      </c>
      <c r="AI268" s="112">
        <v>4</v>
      </c>
      <c r="AJ268" s="112">
        <v>4</v>
      </c>
      <c r="AK268" s="101">
        <f t="shared" si="177"/>
        <v>46</v>
      </c>
      <c r="AL268" s="96">
        <f t="shared" si="184"/>
        <v>37.931034482758619</v>
      </c>
      <c r="AM268" s="98">
        <f t="shared" si="178"/>
        <v>10.053391154321419</v>
      </c>
      <c r="AN268" s="454"/>
      <c r="AO268" s="456"/>
    </row>
    <row r="269" spans="1:41" ht="28.5">
      <c r="A269" s="451"/>
      <c r="B269" s="131">
        <f t="shared" si="185"/>
        <v>26.504394861392836</v>
      </c>
      <c r="C269" s="103" t="s">
        <v>199</v>
      </c>
      <c r="D269" s="104"/>
      <c r="E269" s="114" t="s">
        <v>0</v>
      </c>
      <c r="F269" s="116"/>
      <c r="G269" s="107"/>
      <c r="H269" s="107"/>
      <c r="I269" s="107"/>
      <c r="J269" s="107"/>
      <c r="K269" s="107"/>
      <c r="L269" s="107"/>
      <c r="M269" s="107"/>
      <c r="N269" s="109">
        <f t="shared" ref="N269:N272" si="187">(3*$F269)+(2*$G269)+$H269+$I269+$J269+$K269+$L269+M269</f>
        <v>0</v>
      </c>
      <c r="O269" s="109">
        <f t="shared" si="179"/>
        <v>0</v>
      </c>
      <c r="P269" s="110">
        <f t="shared" si="180"/>
        <v>0</v>
      </c>
      <c r="Q269" s="111">
        <v>4</v>
      </c>
      <c r="R269" s="112">
        <v>1</v>
      </c>
      <c r="S269" s="112">
        <v>2</v>
      </c>
      <c r="T269" s="112">
        <v>2</v>
      </c>
      <c r="U269" s="112">
        <v>4</v>
      </c>
      <c r="V269" s="112">
        <v>4</v>
      </c>
      <c r="W269" s="112">
        <v>2</v>
      </c>
      <c r="X269" s="112">
        <v>1</v>
      </c>
      <c r="Y269" s="96">
        <f t="shared" si="181"/>
        <v>29</v>
      </c>
      <c r="Z269" s="101">
        <f t="shared" si="182"/>
        <v>18.390804597701148</v>
      </c>
      <c r="AA269" s="98">
        <f t="shared" si="183"/>
        <v>4.8743714687619004</v>
      </c>
      <c r="AB269" s="113"/>
      <c r="AC269" s="111">
        <v>4</v>
      </c>
      <c r="AD269" s="112">
        <v>1</v>
      </c>
      <c r="AE269" s="112">
        <v>2</v>
      </c>
      <c r="AF269" s="112">
        <v>2</v>
      </c>
      <c r="AG269" s="112">
        <v>4</v>
      </c>
      <c r="AH269" s="112">
        <v>4</v>
      </c>
      <c r="AI269" s="112">
        <v>2</v>
      </c>
      <c r="AJ269" s="112">
        <v>1</v>
      </c>
      <c r="AK269" s="101">
        <f t="shared" si="177"/>
        <v>29</v>
      </c>
      <c r="AL269" s="96">
        <f t="shared" si="184"/>
        <v>18.390804597701148</v>
      </c>
      <c r="AM269" s="98">
        <f t="shared" si="178"/>
        <v>4.8743714687619004</v>
      </c>
      <c r="AN269" s="454"/>
      <c r="AO269" s="456"/>
    </row>
    <row r="270" spans="1:41">
      <c r="A270" s="451"/>
      <c r="B270" s="131">
        <f t="shared" si="185"/>
        <v>26.504394861392836</v>
      </c>
      <c r="C270" s="103" t="s">
        <v>126</v>
      </c>
      <c r="D270" s="104"/>
      <c r="E270" s="114" t="s">
        <v>0</v>
      </c>
      <c r="F270" s="116"/>
      <c r="G270" s="107"/>
      <c r="H270" s="107"/>
      <c r="I270" s="107"/>
      <c r="J270" s="107"/>
      <c r="K270" s="107"/>
      <c r="L270" s="107"/>
      <c r="M270" s="107"/>
      <c r="N270" s="109">
        <f t="shared" si="187"/>
        <v>0</v>
      </c>
      <c r="O270" s="109">
        <f t="shared" si="179"/>
        <v>0</v>
      </c>
      <c r="P270" s="110">
        <f t="shared" si="180"/>
        <v>0</v>
      </c>
      <c r="Q270" s="111">
        <v>4</v>
      </c>
      <c r="R270" s="112">
        <v>1</v>
      </c>
      <c r="S270" s="112">
        <v>1</v>
      </c>
      <c r="T270" s="112">
        <v>4</v>
      </c>
      <c r="U270" s="112">
        <v>4</v>
      </c>
      <c r="V270" s="112">
        <v>1</v>
      </c>
      <c r="W270" s="112">
        <v>2</v>
      </c>
      <c r="X270" s="112">
        <v>4</v>
      </c>
      <c r="Y270" s="96">
        <f t="shared" si="181"/>
        <v>30</v>
      </c>
      <c r="Z270" s="101">
        <f>IF($Y270&lt;&gt;0,(($Y270-$O$6)/($F$6-$O$6))*100,0)</f>
        <v>19.540229885057471</v>
      </c>
      <c r="AA270" s="98">
        <f t="shared" si="183"/>
        <v>5.1790196855595196</v>
      </c>
      <c r="AB270" s="113"/>
      <c r="AC270" s="111">
        <v>4</v>
      </c>
      <c r="AD270" s="112">
        <v>1</v>
      </c>
      <c r="AE270" s="112">
        <v>1</v>
      </c>
      <c r="AF270" s="112">
        <v>4</v>
      </c>
      <c r="AG270" s="112">
        <v>4</v>
      </c>
      <c r="AH270" s="112">
        <v>1</v>
      </c>
      <c r="AI270" s="112">
        <v>2</v>
      </c>
      <c r="AJ270" s="112">
        <v>4</v>
      </c>
      <c r="AK270" s="101">
        <f t="shared" si="177"/>
        <v>30</v>
      </c>
      <c r="AL270" s="96">
        <f t="shared" si="184"/>
        <v>19.540229885057471</v>
      </c>
      <c r="AM270" s="98">
        <f t="shared" si="178"/>
        <v>5.1790196855595196</v>
      </c>
      <c r="AN270" s="454"/>
      <c r="AO270" s="456"/>
    </row>
    <row r="271" spans="1:41">
      <c r="A271" s="451"/>
      <c r="B271" s="131">
        <f t="shared" si="185"/>
        <v>26.504394861392836</v>
      </c>
      <c r="C271" s="103" t="s">
        <v>128</v>
      </c>
      <c r="D271" s="104"/>
      <c r="E271" s="114" t="s">
        <v>216</v>
      </c>
      <c r="F271" s="116">
        <v>4</v>
      </c>
      <c r="G271" s="107">
        <v>4</v>
      </c>
      <c r="H271" s="107">
        <v>2</v>
      </c>
      <c r="I271" s="107">
        <v>2</v>
      </c>
      <c r="J271" s="107">
        <v>4</v>
      </c>
      <c r="K271" s="107">
        <v>4</v>
      </c>
      <c r="L271" s="107">
        <v>2</v>
      </c>
      <c r="M271" s="107">
        <v>4</v>
      </c>
      <c r="N271" s="109">
        <f t="shared" si="187"/>
        <v>38</v>
      </c>
      <c r="O271" s="109">
        <f t="shared" si="179"/>
        <v>28.735632183908045</v>
      </c>
      <c r="P271" s="110">
        <f t="shared" si="180"/>
        <v>7.6162054199404698</v>
      </c>
      <c r="Q271" s="111"/>
      <c r="R271" s="112"/>
      <c r="S271" s="112"/>
      <c r="T271" s="112"/>
      <c r="U271" s="112"/>
      <c r="V271" s="112"/>
      <c r="W271" s="112"/>
      <c r="X271" s="112"/>
      <c r="Y271" s="96">
        <f t="shared" si="181"/>
        <v>0</v>
      </c>
      <c r="Z271" s="101">
        <f t="shared" si="182"/>
        <v>0</v>
      </c>
      <c r="AA271" s="98">
        <f t="shared" si="183"/>
        <v>0</v>
      </c>
      <c r="AB271" s="113"/>
      <c r="AC271" s="112"/>
      <c r="AD271" s="112"/>
      <c r="AE271" s="112"/>
      <c r="AF271" s="112"/>
      <c r="AG271" s="112"/>
      <c r="AH271" s="112"/>
      <c r="AI271" s="112"/>
      <c r="AJ271" s="112"/>
      <c r="AK271" s="101">
        <f t="shared" si="177"/>
        <v>0</v>
      </c>
      <c r="AL271" s="96">
        <f t="shared" si="184"/>
        <v>0</v>
      </c>
      <c r="AM271" s="98">
        <f t="shared" si="178"/>
        <v>0</v>
      </c>
      <c r="AN271" s="454"/>
      <c r="AO271" s="456"/>
    </row>
    <row r="272" spans="1:41" ht="15.75" thickBot="1">
      <c r="A272" s="451"/>
      <c r="B272" s="131">
        <f t="shared" si="185"/>
        <v>26.504394861392836</v>
      </c>
      <c r="C272" s="103" t="s">
        <v>130</v>
      </c>
      <c r="D272" s="104"/>
      <c r="E272" s="114" t="s">
        <v>216</v>
      </c>
      <c r="F272" s="116">
        <v>4</v>
      </c>
      <c r="G272" s="107">
        <v>4</v>
      </c>
      <c r="H272" s="107">
        <v>2</v>
      </c>
      <c r="I272" s="107">
        <v>2</v>
      </c>
      <c r="J272" s="107">
        <v>4</v>
      </c>
      <c r="K272" s="107">
        <v>4</v>
      </c>
      <c r="L272" s="107">
        <v>2</v>
      </c>
      <c r="M272" s="107">
        <v>4</v>
      </c>
      <c r="N272" s="109">
        <f t="shared" si="187"/>
        <v>38</v>
      </c>
      <c r="O272" s="109">
        <f t="shared" si="179"/>
        <v>28.735632183908045</v>
      </c>
      <c r="P272" s="110">
        <f t="shared" si="180"/>
        <v>7.6162054199404698</v>
      </c>
      <c r="Q272" s="111"/>
      <c r="R272" s="112"/>
      <c r="S272" s="112"/>
      <c r="T272" s="112"/>
      <c r="U272" s="112"/>
      <c r="V272" s="112"/>
      <c r="W272" s="112"/>
      <c r="X272" s="112"/>
      <c r="Y272" s="96">
        <f t="shared" si="181"/>
        <v>0</v>
      </c>
      <c r="Z272" s="101">
        <f t="shared" si="182"/>
        <v>0</v>
      </c>
      <c r="AA272" s="98">
        <f t="shared" si="183"/>
        <v>0</v>
      </c>
      <c r="AB272" s="113"/>
      <c r="AC272" s="112"/>
      <c r="AD272" s="112"/>
      <c r="AE272" s="112"/>
      <c r="AF272" s="112"/>
      <c r="AG272" s="112"/>
      <c r="AH272" s="112"/>
      <c r="AI272" s="112"/>
      <c r="AJ272" s="112"/>
      <c r="AK272" s="101">
        <f t="shared" si="177"/>
        <v>0</v>
      </c>
      <c r="AL272" s="96">
        <f t="shared" si="184"/>
        <v>0</v>
      </c>
      <c r="AM272" s="98">
        <f t="shared" si="178"/>
        <v>0</v>
      </c>
      <c r="AN272" s="454"/>
      <c r="AO272" s="456"/>
    </row>
    <row r="273" spans="1:41" ht="15.75" thickBot="1">
      <c r="A273" s="452"/>
      <c r="B273" s="131">
        <f t="shared" si="185"/>
        <v>26.504394861392836</v>
      </c>
      <c r="C273" s="457"/>
      <c r="D273" s="458"/>
      <c r="E273" s="459"/>
      <c r="F273" s="460" t="s">
        <v>183</v>
      </c>
      <c r="G273" s="461"/>
      <c r="H273" s="461"/>
      <c r="I273" s="461"/>
      <c r="J273" s="461"/>
      <c r="K273" s="461"/>
      <c r="L273" s="461"/>
      <c r="M273" s="462"/>
      <c r="N273" s="118">
        <f>IF(SUM($N264:$N272),(1-EXP(-((SUM($N264:$N272)/COUNTIF($N264:$N272,"&gt;0"))^1)))*($F$6-(MAX($N264:$N272)))*(1-1/(EXP((((COUNTIF($N264:$N272,"&gt;0")^1)-1)*0.1))))+(MAX($N264:$N272)),0)</f>
        <v>43.900080081770511</v>
      </c>
      <c r="O273" s="119">
        <f>IF($N273&lt;&gt;0,(($N273-$O$6)/($F$6-$O$6))*100,0)</f>
        <v>35.517333427322427</v>
      </c>
      <c r="P273" s="120">
        <f>IF(SUM($N264:$N272),(($O273*$B269)/100),0)</f>
        <v>9.4136542958150056</v>
      </c>
      <c r="Q273" s="463" t="s">
        <v>184</v>
      </c>
      <c r="R273" s="461"/>
      <c r="S273" s="461"/>
      <c r="T273" s="461"/>
      <c r="U273" s="461"/>
      <c r="V273" s="461"/>
      <c r="W273" s="461"/>
      <c r="X273" s="462"/>
      <c r="Y273" s="121">
        <f>IF(SUM($Y264:$Y272),(1-EXP(-((SUM($Y264:$Y272)/COUNTIF($Y264:$Y272,"&gt;0"))^1)))*($F$6-(MAX($Y264:$Y272)))*(1-1/(EXP((((COUNTIF($Y264:$Y272,"&gt;0")^1)-1)*0.1))))+(MAX($Y264:$Y272)),0)</f>
        <v>70.364171650922572</v>
      </c>
      <c r="Z273" s="122">
        <f>IF($Y273&lt;&gt;0,(($Y273-$O$6)/($F$6-$O$6))*100,0)</f>
        <v>65.935829483819049</v>
      </c>
      <c r="AA273" s="120">
        <f>IF(SUM($Y264:$Y272),(($Z273*$B273)/100),0)</f>
        <v>17.475892601526077</v>
      </c>
      <c r="AB273" s="123">
        <f>+P273-AA273</f>
        <v>-8.0622383057110714</v>
      </c>
      <c r="AC273" s="124" t="s">
        <v>158</v>
      </c>
      <c r="AD273" s="463" t="s">
        <v>185</v>
      </c>
      <c r="AE273" s="461"/>
      <c r="AF273" s="461"/>
      <c r="AG273" s="461"/>
      <c r="AH273" s="461"/>
      <c r="AI273" s="461"/>
      <c r="AJ273" s="464"/>
      <c r="AK273" s="122">
        <f>IF(SUM($AK264:$AK272),(1-EXP(-((SUM($AK264:$AK272)/COUNTIF($AK264:$AK272,"&gt;0"))^1)))*($F$6-(MAX($AK264:$AK272)))*(1-1/(EXP((((COUNTIF($AK264:$AK272,"&gt;0")^1)-1)*0.1))))+(MAX($AK264:$AK272)),0)</f>
        <v>70.364171650922572</v>
      </c>
      <c r="AL273" s="122">
        <f>IF($AK273&lt;&gt;0,(($AK273-$O$6)/($F$6-$O$6))*100,0)</f>
        <v>65.935829483819049</v>
      </c>
      <c r="AM273" s="120">
        <f>IF(SUM($AK264:$AK272),(($AL273*$B273)/100),0)</f>
        <v>17.475892601526077</v>
      </c>
      <c r="AN273" s="125" t="s">
        <v>186</v>
      </c>
      <c r="AO273" s="126">
        <f>$P273-$AM273</f>
        <v>-8.0622383057110714</v>
      </c>
    </row>
    <row r="274" spans="1:41">
      <c r="T274">
        <f>COUNTIF(Y264:Y272,"&lt;25")</f>
        <v>2</v>
      </c>
      <c r="U274">
        <f>COUNTIFS((Y264:Y272),"&gt;=25",(Y264:Y272),"&lt;50")</f>
        <v>7</v>
      </c>
      <c r="V274">
        <f>COUNTIFS((Y264:Y272),"&gt;=50",(Y264:Y272),"&lt;70")</f>
        <v>0</v>
      </c>
      <c r="W274">
        <f>COUNTIFS((Y264:Y272),"&gt;70",(Y264:Y272),"&lt;100")</f>
        <v>0</v>
      </c>
      <c r="X274">
        <f>SUM(T274:W274)</f>
        <v>9</v>
      </c>
      <c r="AF274">
        <f>COUNTIF(AK264:AK272,"&lt;25")</f>
        <v>2</v>
      </c>
      <c r="AG274">
        <f>COUNTIFS((AK264:AK272),"&gt;=25",(AK264:AK272),"&lt;50")</f>
        <v>7</v>
      </c>
      <c r="AH274">
        <f>COUNTIFS((AK264:AK272),"&gt;=50",(AK264:AK272),"&lt;70")</f>
        <v>0</v>
      </c>
      <c r="AI274">
        <f>COUNTIFS((AK264:AK272),"&gt;70",(AK264:AK272),"&lt;100")</f>
        <v>0</v>
      </c>
      <c r="AJ274">
        <f>SUM(AF274:AI274)</f>
        <v>9</v>
      </c>
    </row>
    <row r="276" spans="1:41" ht="15.75" thickBot="1"/>
    <row r="277" spans="1:41">
      <c r="A277" s="470" t="s">
        <v>146</v>
      </c>
      <c r="B277" s="472" t="s">
        <v>147</v>
      </c>
      <c r="C277" s="474" t="s">
        <v>148</v>
      </c>
      <c r="D277" s="476" t="s">
        <v>149</v>
      </c>
      <c r="E277" s="478" t="s">
        <v>150</v>
      </c>
      <c r="F277" s="465" t="s">
        <v>151</v>
      </c>
      <c r="G277" s="466"/>
      <c r="H277" s="466"/>
      <c r="I277" s="466"/>
      <c r="J277" s="466"/>
      <c r="K277" s="466"/>
      <c r="L277" s="466"/>
      <c r="M277" s="466"/>
      <c r="N277" s="466" t="s">
        <v>152</v>
      </c>
      <c r="O277" s="466"/>
      <c r="P277" s="467"/>
      <c r="Q277" s="443" t="s">
        <v>153</v>
      </c>
      <c r="R277" s="444"/>
      <c r="S277" s="444"/>
      <c r="T277" s="444"/>
      <c r="U277" s="444"/>
      <c r="V277" s="444"/>
      <c r="W277" s="444"/>
      <c r="X277" s="444"/>
      <c r="Y277" s="444" t="s">
        <v>152</v>
      </c>
      <c r="Z277" s="444"/>
      <c r="AA277" s="445"/>
      <c r="AB277" s="468" t="s">
        <v>154</v>
      </c>
      <c r="AC277" s="441" t="s">
        <v>155</v>
      </c>
      <c r="AD277" s="442"/>
      <c r="AE277" s="442"/>
      <c r="AF277" s="442"/>
      <c r="AG277" s="442"/>
      <c r="AH277" s="442"/>
      <c r="AI277" s="442"/>
      <c r="AJ277" s="443"/>
      <c r="AK277" s="444" t="s">
        <v>152</v>
      </c>
      <c r="AL277" s="444"/>
      <c r="AM277" s="445"/>
      <c r="AN277" s="446" t="s">
        <v>156</v>
      </c>
      <c r="AO277" s="448" t="s">
        <v>157</v>
      </c>
    </row>
    <row r="278" spans="1:41" ht="34.5" thickBot="1">
      <c r="A278" s="471"/>
      <c r="B278" s="473"/>
      <c r="C278" s="475"/>
      <c r="D278" s="477"/>
      <c r="E278" s="475"/>
      <c r="F278" s="78" t="s">
        <v>158</v>
      </c>
      <c r="G278" s="79" t="s">
        <v>159</v>
      </c>
      <c r="H278" s="79" t="s">
        <v>160</v>
      </c>
      <c r="I278" s="79" t="s">
        <v>161</v>
      </c>
      <c r="J278" s="79" t="s">
        <v>162</v>
      </c>
      <c r="K278" s="79" t="s">
        <v>163</v>
      </c>
      <c r="L278" s="79" t="s">
        <v>164</v>
      </c>
      <c r="M278" s="79" t="s">
        <v>165</v>
      </c>
      <c r="N278" s="80" t="s">
        <v>166</v>
      </c>
      <c r="O278" s="80" t="s">
        <v>167</v>
      </c>
      <c r="P278" s="81" t="s">
        <v>168</v>
      </c>
      <c r="Q278" s="82" t="s">
        <v>158</v>
      </c>
      <c r="R278" s="83" t="s">
        <v>159</v>
      </c>
      <c r="S278" s="83" t="s">
        <v>160</v>
      </c>
      <c r="T278" s="83" t="s">
        <v>161</v>
      </c>
      <c r="U278" s="83" t="s">
        <v>162</v>
      </c>
      <c r="V278" s="83" t="s">
        <v>163</v>
      </c>
      <c r="W278" s="83" t="s">
        <v>164</v>
      </c>
      <c r="X278" s="83" t="s">
        <v>165</v>
      </c>
      <c r="Y278" s="84" t="s">
        <v>169</v>
      </c>
      <c r="Z278" s="84" t="s">
        <v>170</v>
      </c>
      <c r="AA278" s="85" t="s">
        <v>171</v>
      </c>
      <c r="AB278" s="469"/>
      <c r="AC278" s="83" t="s">
        <v>172</v>
      </c>
      <c r="AD278" s="83" t="s">
        <v>173</v>
      </c>
      <c r="AE278" s="83" t="s">
        <v>174</v>
      </c>
      <c r="AF278" s="83" t="s">
        <v>175</v>
      </c>
      <c r="AG278" s="83" t="s">
        <v>176</v>
      </c>
      <c r="AH278" s="83" t="s">
        <v>177</v>
      </c>
      <c r="AI278" s="83" t="s">
        <v>178</v>
      </c>
      <c r="AJ278" s="83" t="s">
        <v>179</v>
      </c>
      <c r="AK278" s="84" t="s">
        <v>180</v>
      </c>
      <c r="AL278" s="84" t="s">
        <v>181</v>
      </c>
      <c r="AM278" s="84" t="s">
        <v>182</v>
      </c>
      <c r="AN278" s="447"/>
      <c r="AO278" s="449"/>
    </row>
    <row r="279" spans="1:41">
      <c r="A279" s="450" t="s">
        <v>60</v>
      </c>
      <c r="B279" s="130">
        <f>'3- Ponderacion factores'!N50</f>
        <v>34.077079107505071</v>
      </c>
      <c r="C279" s="129" t="s">
        <v>108</v>
      </c>
      <c r="D279" s="88"/>
      <c r="E279" s="89" t="s">
        <v>0</v>
      </c>
      <c r="F279" s="90"/>
      <c r="G279" s="91"/>
      <c r="H279" s="91"/>
      <c r="I279" s="91"/>
      <c r="J279" s="91"/>
      <c r="K279" s="91"/>
      <c r="L279" s="91"/>
      <c r="M279" s="91"/>
      <c r="N279" s="92">
        <f>(3*$F279)+(2*$G279)+$H279+$I279+$J279+$K279+$L279+M279</f>
        <v>0</v>
      </c>
      <c r="O279" s="93">
        <f>IF($N279&lt;&gt;0,(($N279-$O$6)/($F$6-$O$6))*100,0)</f>
        <v>0</v>
      </c>
      <c r="P279" s="94">
        <f>($O279*$B279)/100</f>
        <v>0</v>
      </c>
      <c r="Q279" s="95">
        <v>8</v>
      </c>
      <c r="R279" s="95">
        <v>4</v>
      </c>
      <c r="S279" s="95">
        <v>2</v>
      </c>
      <c r="T279" s="95">
        <v>4</v>
      </c>
      <c r="U279" s="95">
        <v>6</v>
      </c>
      <c r="V279" s="95">
        <v>4</v>
      </c>
      <c r="W279" s="95">
        <v>4</v>
      </c>
      <c r="X279" s="95">
        <v>4</v>
      </c>
      <c r="Y279" s="132">
        <f>(3*$Q279)+(2*$R279)+$S279+$T279+$U279+$V279+$W279+$X279</f>
        <v>56</v>
      </c>
      <c r="Z279" s="97">
        <f>IF($Y279&lt;&gt;0,(($Y279-$O$6)/($F$6-$O$6))*100,0)</f>
        <v>49.425287356321839</v>
      </c>
      <c r="AA279" s="98">
        <f>($Z279*$B279)/100</f>
        <v>16.842694271525495</v>
      </c>
      <c r="AB279" s="99"/>
      <c r="AC279" s="100">
        <v>2</v>
      </c>
      <c r="AD279" s="100">
        <v>2</v>
      </c>
      <c r="AE279" s="100">
        <v>2</v>
      </c>
      <c r="AF279" s="100">
        <v>2</v>
      </c>
      <c r="AG279" s="100">
        <v>4</v>
      </c>
      <c r="AH279" s="100">
        <v>4</v>
      </c>
      <c r="AI279" s="100">
        <v>4</v>
      </c>
      <c r="AJ279" s="100">
        <v>4</v>
      </c>
      <c r="AK279" s="101">
        <f t="shared" ref="AK279:AK295" si="188">(3*$AC279)+(2*$AD279)+$AE279+$AF279+$AG279+$AH279+$AI279+$AJ279</f>
        <v>30</v>
      </c>
      <c r="AL279" s="96">
        <f>IF($AK279&lt;&gt;0,(($AK279-$O$6)/($F$6-$O$6))*100,0)</f>
        <v>19.540229885057471</v>
      </c>
      <c r="AM279" s="98">
        <f t="shared" ref="AM279:AM295" si="189">($AL279*$B279)/100</f>
        <v>6.6587395957193811</v>
      </c>
      <c r="AN279" s="453">
        <f>$AO296-$AB296</f>
        <v>1.3983676540060586</v>
      </c>
      <c r="AO279" s="455"/>
    </row>
    <row r="280" spans="1:41">
      <c r="A280" s="451"/>
      <c r="B280" s="131">
        <f>$B$279</f>
        <v>34.077079107505071</v>
      </c>
      <c r="C280" s="128" t="s">
        <v>109</v>
      </c>
      <c r="D280" s="104"/>
      <c r="E280" s="105" t="s">
        <v>0</v>
      </c>
      <c r="F280" s="106"/>
      <c r="G280" s="107"/>
      <c r="H280" s="107"/>
      <c r="I280" s="107"/>
      <c r="J280" s="107"/>
      <c r="K280" s="107"/>
      <c r="L280" s="107"/>
      <c r="M280" s="107"/>
      <c r="N280" s="108">
        <f>(3*$F280)+(2*$G280)+$H280+$I280+$J280+$K280+$L280+M280</f>
        <v>0</v>
      </c>
      <c r="O280" s="109">
        <f t="shared" ref="O280:O295" si="190">IF($N280&lt;&gt;0,(($N280-$O$6)/($F$6-$O$6))*100,0)</f>
        <v>0</v>
      </c>
      <c r="P280" s="110">
        <f t="shared" ref="P280:P295" si="191">($O280*$B280)/100</f>
        <v>0</v>
      </c>
      <c r="Q280" s="111">
        <v>4</v>
      </c>
      <c r="R280" s="112">
        <v>2</v>
      </c>
      <c r="S280" s="112">
        <v>2</v>
      </c>
      <c r="T280" s="112">
        <v>4</v>
      </c>
      <c r="U280" s="112">
        <v>4</v>
      </c>
      <c r="V280" s="112">
        <v>4</v>
      </c>
      <c r="W280" s="112">
        <v>4</v>
      </c>
      <c r="X280" s="112">
        <v>4</v>
      </c>
      <c r="Y280" s="96">
        <f t="shared" ref="Y280:Y295" si="192">(3*$Q280)+(2*$R280)+$S280+$T280+$U280+$V280+$W280+$X280</f>
        <v>38</v>
      </c>
      <c r="Z280" s="101">
        <f t="shared" ref="Z280:Z295" si="193">IF($Y280&lt;&gt;0,(($Y280-$O$6)/($F$6-$O$6))*100,0)</f>
        <v>28.735632183908045</v>
      </c>
      <c r="AA280" s="98">
        <f t="shared" ref="AA280:AA295" si="194">($Z280*$B280)/100</f>
        <v>9.7922641113520328</v>
      </c>
      <c r="AB280" s="113"/>
      <c r="AC280" s="111">
        <v>4</v>
      </c>
      <c r="AD280" s="112">
        <v>2</v>
      </c>
      <c r="AE280" s="112">
        <v>2</v>
      </c>
      <c r="AF280" s="112">
        <v>4</v>
      </c>
      <c r="AG280" s="112">
        <v>4</v>
      </c>
      <c r="AH280" s="112">
        <v>4</v>
      </c>
      <c r="AI280" s="112">
        <v>4</v>
      </c>
      <c r="AJ280" s="112">
        <v>4</v>
      </c>
      <c r="AK280" s="101">
        <f t="shared" si="188"/>
        <v>38</v>
      </c>
      <c r="AL280" s="96">
        <f t="shared" ref="AL280:AL295" si="195">IF($AK280&lt;&gt;0,(($AK280-$O$6)/($F$6-$O$6))*100,0)</f>
        <v>28.735632183908045</v>
      </c>
      <c r="AM280" s="98">
        <f t="shared" si="189"/>
        <v>9.7922641113520328</v>
      </c>
      <c r="AN280" s="454"/>
      <c r="AO280" s="456"/>
    </row>
    <row r="281" spans="1:41">
      <c r="A281" s="451"/>
      <c r="B281" s="131">
        <f t="shared" ref="B281:B296" si="196">$B$279</f>
        <v>34.077079107505071</v>
      </c>
      <c r="C281" s="128" t="s">
        <v>191</v>
      </c>
      <c r="D281" s="104"/>
      <c r="E281" s="105" t="s">
        <v>0</v>
      </c>
      <c r="F281" s="106"/>
      <c r="G281" s="107"/>
      <c r="H281" s="107"/>
      <c r="I281" s="107"/>
      <c r="J281" s="107"/>
      <c r="K281" s="107"/>
      <c r="L281" s="107"/>
      <c r="M281" s="107"/>
      <c r="N281" s="108">
        <f t="shared" ref="N281:N284" si="197">(3*$F281)+(2*$G281)+$H281+$I281+$J281+$K281+$L281+M281</f>
        <v>0</v>
      </c>
      <c r="O281" s="109">
        <f t="shared" si="190"/>
        <v>0</v>
      </c>
      <c r="P281" s="110">
        <f t="shared" si="191"/>
        <v>0</v>
      </c>
      <c r="Q281" s="111">
        <v>2</v>
      </c>
      <c r="R281" s="112">
        <v>2</v>
      </c>
      <c r="S281" s="112">
        <v>2</v>
      </c>
      <c r="T281" s="112">
        <v>4</v>
      </c>
      <c r="U281" s="112">
        <v>4</v>
      </c>
      <c r="V281" s="112">
        <v>4</v>
      </c>
      <c r="W281" s="112">
        <v>4</v>
      </c>
      <c r="X281" s="112">
        <v>1</v>
      </c>
      <c r="Y281" s="96">
        <f t="shared" si="192"/>
        <v>29</v>
      </c>
      <c r="Z281" s="101">
        <f t="shared" si="193"/>
        <v>18.390804597701148</v>
      </c>
      <c r="AA281" s="98">
        <f t="shared" si="194"/>
        <v>6.2670490312652998</v>
      </c>
      <c r="AB281" s="113"/>
      <c r="AC281" s="111">
        <v>2</v>
      </c>
      <c r="AD281" s="112">
        <v>2</v>
      </c>
      <c r="AE281" s="112">
        <v>2</v>
      </c>
      <c r="AF281" s="112">
        <v>4</v>
      </c>
      <c r="AG281" s="112">
        <v>4</v>
      </c>
      <c r="AH281" s="112">
        <v>4</v>
      </c>
      <c r="AI281" s="112">
        <v>4</v>
      </c>
      <c r="AJ281" s="112">
        <v>1</v>
      </c>
      <c r="AK281" s="101">
        <f t="shared" si="188"/>
        <v>29</v>
      </c>
      <c r="AL281" s="96">
        <f t="shared" si="195"/>
        <v>18.390804597701148</v>
      </c>
      <c r="AM281" s="98">
        <f t="shared" si="189"/>
        <v>6.2670490312652998</v>
      </c>
      <c r="AN281" s="454"/>
      <c r="AO281" s="456"/>
    </row>
    <row r="282" spans="1:41">
      <c r="A282" s="451"/>
      <c r="B282" s="131">
        <f t="shared" si="196"/>
        <v>34.077079107505071</v>
      </c>
      <c r="C282" s="128" t="s">
        <v>192</v>
      </c>
      <c r="D282" s="104"/>
      <c r="E282" s="105" t="s">
        <v>0</v>
      </c>
      <c r="F282" s="106"/>
      <c r="G282" s="107"/>
      <c r="H282" s="107"/>
      <c r="I282" s="107"/>
      <c r="J282" s="107"/>
      <c r="K282" s="107"/>
      <c r="L282" s="107"/>
      <c r="M282" s="107"/>
      <c r="N282" s="108">
        <f t="shared" si="197"/>
        <v>0</v>
      </c>
      <c r="O282" s="109">
        <f t="shared" si="190"/>
        <v>0</v>
      </c>
      <c r="P282" s="110">
        <f t="shared" si="191"/>
        <v>0</v>
      </c>
      <c r="Q282" s="111">
        <v>4</v>
      </c>
      <c r="R282" s="112">
        <v>4</v>
      </c>
      <c r="S282" s="112">
        <v>2</v>
      </c>
      <c r="T282" s="112">
        <v>2</v>
      </c>
      <c r="U282" s="112">
        <v>4</v>
      </c>
      <c r="V282" s="112">
        <v>4</v>
      </c>
      <c r="W282" s="112">
        <v>4</v>
      </c>
      <c r="X282" s="112">
        <v>4</v>
      </c>
      <c r="Y282" s="96">
        <f t="shared" si="192"/>
        <v>40</v>
      </c>
      <c r="Z282" s="101">
        <f t="shared" si="193"/>
        <v>31.03448275862069</v>
      </c>
      <c r="AA282" s="98">
        <f t="shared" si="194"/>
        <v>10.575645240260194</v>
      </c>
      <c r="AB282" s="113"/>
      <c r="AC282" s="111">
        <v>4</v>
      </c>
      <c r="AD282" s="112">
        <v>4</v>
      </c>
      <c r="AE282" s="112">
        <v>2</v>
      </c>
      <c r="AF282" s="112">
        <v>2</v>
      </c>
      <c r="AG282" s="112">
        <v>4</v>
      </c>
      <c r="AH282" s="112">
        <v>4</v>
      </c>
      <c r="AI282" s="112">
        <v>4</v>
      </c>
      <c r="AJ282" s="112">
        <v>4</v>
      </c>
      <c r="AK282" s="101">
        <f t="shared" si="188"/>
        <v>40</v>
      </c>
      <c r="AL282" s="96">
        <f t="shared" si="195"/>
        <v>31.03448275862069</v>
      </c>
      <c r="AM282" s="98">
        <f t="shared" si="189"/>
        <v>10.575645240260194</v>
      </c>
      <c r="AN282" s="454"/>
      <c r="AO282" s="456"/>
    </row>
    <row r="283" spans="1:41">
      <c r="A283" s="451"/>
      <c r="B283" s="131">
        <f t="shared" si="196"/>
        <v>34.077079107505071</v>
      </c>
      <c r="C283" s="103" t="s">
        <v>187</v>
      </c>
      <c r="D283" s="104"/>
      <c r="E283" s="114" t="s">
        <v>0</v>
      </c>
      <c r="F283" s="115"/>
      <c r="G283" s="91"/>
      <c r="H283" s="91"/>
      <c r="I283" s="91"/>
      <c r="J283" s="91"/>
      <c r="K283" s="91"/>
      <c r="L283" s="91"/>
      <c r="M283" s="91"/>
      <c r="N283" s="109">
        <f t="shared" si="197"/>
        <v>0</v>
      </c>
      <c r="O283" s="109">
        <f t="shared" si="190"/>
        <v>0</v>
      </c>
      <c r="P283" s="110">
        <f t="shared" si="191"/>
        <v>0</v>
      </c>
      <c r="Q283" s="111">
        <v>2</v>
      </c>
      <c r="R283" s="112">
        <v>2</v>
      </c>
      <c r="S283" s="112">
        <v>2</v>
      </c>
      <c r="T283" s="112">
        <v>4</v>
      </c>
      <c r="U283" s="112">
        <v>6</v>
      </c>
      <c r="V283" s="112">
        <v>1</v>
      </c>
      <c r="W283" s="112">
        <v>2</v>
      </c>
      <c r="X283" s="112">
        <v>1</v>
      </c>
      <c r="Y283" s="96">
        <f t="shared" si="192"/>
        <v>26</v>
      </c>
      <c r="Z283" s="101">
        <f t="shared" si="193"/>
        <v>14.942528735632186</v>
      </c>
      <c r="AA283" s="98">
        <f t="shared" si="194"/>
        <v>5.0919773379030575</v>
      </c>
      <c r="AB283" s="113"/>
      <c r="AC283" s="111">
        <v>2</v>
      </c>
      <c r="AD283" s="112">
        <v>2</v>
      </c>
      <c r="AE283" s="112">
        <v>2</v>
      </c>
      <c r="AF283" s="112">
        <v>4</v>
      </c>
      <c r="AG283" s="112">
        <v>6</v>
      </c>
      <c r="AH283" s="112">
        <v>1</v>
      </c>
      <c r="AI283" s="112">
        <v>2</v>
      </c>
      <c r="AJ283" s="112">
        <v>1</v>
      </c>
      <c r="AK283" s="101">
        <f t="shared" si="188"/>
        <v>26</v>
      </c>
      <c r="AL283" s="96">
        <f t="shared" si="195"/>
        <v>14.942528735632186</v>
      </c>
      <c r="AM283" s="98">
        <f t="shared" si="189"/>
        <v>5.0919773379030575</v>
      </c>
      <c r="AN283" s="454"/>
      <c r="AO283" s="456"/>
    </row>
    <row r="284" spans="1:41">
      <c r="A284" s="451"/>
      <c r="B284" s="131">
        <f t="shared" si="196"/>
        <v>34.077079107505071</v>
      </c>
      <c r="C284" s="128" t="s">
        <v>113</v>
      </c>
      <c r="D284" s="104"/>
      <c r="E284" s="114" t="s">
        <v>0</v>
      </c>
      <c r="F284" s="116"/>
      <c r="G284" s="107"/>
      <c r="H284" s="107"/>
      <c r="I284" s="107"/>
      <c r="J284" s="107"/>
      <c r="K284" s="107"/>
      <c r="L284" s="107"/>
      <c r="M284" s="107"/>
      <c r="N284" s="109">
        <f t="shared" si="197"/>
        <v>0</v>
      </c>
      <c r="O284" s="109">
        <f t="shared" si="190"/>
        <v>0</v>
      </c>
      <c r="P284" s="110">
        <f t="shared" si="191"/>
        <v>0</v>
      </c>
      <c r="Q284" s="111">
        <v>2</v>
      </c>
      <c r="R284" s="112">
        <v>2</v>
      </c>
      <c r="S284" s="112">
        <v>1</v>
      </c>
      <c r="T284" s="112">
        <v>1</v>
      </c>
      <c r="U284" s="112">
        <v>4</v>
      </c>
      <c r="V284" s="112">
        <v>1</v>
      </c>
      <c r="W284" s="112">
        <v>2</v>
      </c>
      <c r="X284" s="112">
        <v>1</v>
      </c>
      <c r="Y284" s="96">
        <f t="shared" si="192"/>
        <v>20</v>
      </c>
      <c r="Z284" s="101">
        <f t="shared" si="193"/>
        <v>8.0459770114942533</v>
      </c>
      <c r="AA284" s="98">
        <f t="shared" si="194"/>
        <v>2.741833951178569</v>
      </c>
      <c r="AB284" s="113"/>
      <c r="AC284" s="111">
        <v>2</v>
      </c>
      <c r="AD284" s="112">
        <v>2</v>
      </c>
      <c r="AE284" s="112">
        <v>1</v>
      </c>
      <c r="AF284" s="112">
        <v>1</v>
      </c>
      <c r="AG284" s="112">
        <v>4</v>
      </c>
      <c r="AH284" s="112">
        <v>1</v>
      </c>
      <c r="AI284" s="112">
        <v>2</v>
      </c>
      <c r="AJ284" s="112">
        <v>1</v>
      </c>
      <c r="AK284" s="101">
        <f t="shared" si="188"/>
        <v>20</v>
      </c>
      <c r="AL284" s="96">
        <f t="shared" si="195"/>
        <v>8.0459770114942533</v>
      </c>
      <c r="AM284" s="98">
        <f t="shared" si="189"/>
        <v>2.741833951178569</v>
      </c>
      <c r="AN284" s="454"/>
      <c r="AO284" s="456"/>
    </row>
    <row r="285" spans="1:41">
      <c r="A285" s="451"/>
      <c r="B285" s="131">
        <f t="shared" si="196"/>
        <v>34.077079107505071</v>
      </c>
      <c r="C285" s="128" t="s">
        <v>114</v>
      </c>
      <c r="D285" s="104"/>
      <c r="E285" s="114" t="s">
        <v>0</v>
      </c>
      <c r="F285" s="116"/>
      <c r="G285" s="107"/>
      <c r="H285" s="107"/>
      <c r="I285" s="107"/>
      <c r="J285" s="107"/>
      <c r="K285" s="107"/>
      <c r="L285" s="107"/>
      <c r="M285" s="107"/>
      <c r="N285" s="109">
        <f>(3*$F285)+(2*$G285)+$H285+$I285+$J285+$K285+$L285+M285</f>
        <v>0</v>
      </c>
      <c r="O285" s="109">
        <f t="shared" si="190"/>
        <v>0</v>
      </c>
      <c r="P285" s="110">
        <f t="shared" si="191"/>
        <v>0</v>
      </c>
      <c r="Q285" s="111">
        <v>2</v>
      </c>
      <c r="R285" s="112">
        <v>2</v>
      </c>
      <c r="S285" s="112">
        <v>1</v>
      </c>
      <c r="T285" s="112">
        <v>1</v>
      </c>
      <c r="U285" s="112">
        <v>4</v>
      </c>
      <c r="V285" s="112">
        <v>1</v>
      </c>
      <c r="W285" s="112">
        <v>2</v>
      </c>
      <c r="X285" s="112">
        <v>1</v>
      </c>
      <c r="Y285" s="96">
        <f t="shared" si="192"/>
        <v>20</v>
      </c>
      <c r="Z285" s="101">
        <f t="shared" si="193"/>
        <v>8.0459770114942533</v>
      </c>
      <c r="AA285" s="98">
        <f t="shared" si="194"/>
        <v>2.741833951178569</v>
      </c>
      <c r="AB285" s="113"/>
      <c r="AC285" s="111">
        <v>2</v>
      </c>
      <c r="AD285" s="112">
        <v>2</v>
      </c>
      <c r="AE285" s="112">
        <v>1</v>
      </c>
      <c r="AF285" s="112">
        <v>1</v>
      </c>
      <c r="AG285" s="112">
        <v>4</v>
      </c>
      <c r="AH285" s="112">
        <v>1</v>
      </c>
      <c r="AI285" s="112">
        <v>2</v>
      </c>
      <c r="AJ285" s="112">
        <v>1</v>
      </c>
      <c r="AK285" s="101">
        <f t="shared" si="188"/>
        <v>20</v>
      </c>
      <c r="AL285" s="96">
        <f t="shared" si="195"/>
        <v>8.0459770114942533</v>
      </c>
      <c r="AM285" s="98">
        <f t="shared" si="189"/>
        <v>2.741833951178569</v>
      </c>
      <c r="AN285" s="454"/>
      <c r="AO285" s="456"/>
    </row>
    <row r="286" spans="1:41">
      <c r="A286" s="451"/>
      <c r="B286" s="131">
        <f t="shared" si="196"/>
        <v>34.077079107505071</v>
      </c>
      <c r="C286" s="128" t="s">
        <v>115</v>
      </c>
      <c r="D286" s="104"/>
      <c r="E286" s="114" t="s">
        <v>0</v>
      </c>
      <c r="F286" s="116"/>
      <c r="G286" s="107"/>
      <c r="H286" s="107"/>
      <c r="I286" s="107"/>
      <c r="J286" s="107"/>
      <c r="K286" s="107"/>
      <c r="L286" s="107"/>
      <c r="M286" s="107"/>
      <c r="N286" s="109">
        <f t="shared" ref="N286:N291" si="198">(3*$F286)+(2*$G286)+$H286+$I286+$J286+$K286+$L286+M286</f>
        <v>0</v>
      </c>
      <c r="O286" s="109">
        <f t="shared" si="190"/>
        <v>0</v>
      </c>
      <c r="P286" s="110">
        <f t="shared" si="191"/>
        <v>0</v>
      </c>
      <c r="Q286" s="111">
        <v>4</v>
      </c>
      <c r="R286" s="112">
        <v>2</v>
      </c>
      <c r="S286" s="112">
        <v>1</v>
      </c>
      <c r="T286" s="112">
        <v>2</v>
      </c>
      <c r="U286" s="112">
        <v>4</v>
      </c>
      <c r="V286" s="112">
        <v>4</v>
      </c>
      <c r="W286" s="112">
        <v>2</v>
      </c>
      <c r="X286" s="112">
        <v>4</v>
      </c>
      <c r="Y286" s="96">
        <f t="shared" si="192"/>
        <v>33</v>
      </c>
      <c r="Z286" s="101">
        <f t="shared" si="193"/>
        <v>22.988505747126435</v>
      </c>
      <c r="AA286" s="98">
        <f t="shared" si="194"/>
        <v>7.8338112890816252</v>
      </c>
      <c r="AB286" s="113"/>
      <c r="AC286" s="111">
        <v>4</v>
      </c>
      <c r="AD286" s="112">
        <v>2</v>
      </c>
      <c r="AE286" s="112">
        <v>1</v>
      </c>
      <c r="AF286" s="112">
        <v>2</v>
      </c>
      <c r="AG286" s="112">
        <v>4</v>
      </c>
      <c r="AH286" s="112">
        <v>4</v>
      </c>
      <c r="AI286" s="112">
        <v>2</v>
      </c>
      <c r="AJ286" s="112">
        <v>4</v>
      </c>
      <c r="AK286" s="101">
        <f t="shared" si="188"/>
        <v>33</v>
      </c>
      <c r="AL286" s="96">
        <f t="shared" si="195"/>
        <v>22.988505747126435</v>
      </c>
      <c r="AM286" s="98">
        <f t="shared" si="189"/>
        <v>7.8338112890816252</v>
      </c>
      <c r="AN286" s="454"/>
      <c r="AO286" s="456"/>
    </row>
    <row r="287" spans="1:41">
      <c r="A287" s="451"/>
      <c r="B287" s="131">
        <f t="shared" si="196"/>
        <v>34.077079107505071</v>
      </c>
      <c r="C287" s="128" t="s">
        <v>193</v>
      </c>
      <c r="D287" s="104"/>
      <c r="E287" s="114" t="s">
        <v>0</v>
      </c>
      <c r="F287" s="116"/>
      <c r="G287" s="107"/>
      <c r="H287" s="107"/>
      <c r="I287" s="107"/>
      <c r="J287" s="107"/>
      <c r="K287" s="107"/>
      <c r="L287" s="107"/>
      <c r="M287" s="107"/>
      <c r="N287" s="109">
        <f t="shared" si="198"/>
        <v>0</v>
      </c>
      <c r="O287" s="109">
        <f t="shared" si="190"/>
        <v>0</v>
      </c>
      <c r="P287" s="110">
        <f t="shared" si="191"/>
        <v>0</v>
      </c>
      <c r="Q287" s="111">
        <v>2</v>
      </c>
      <c r="R287" s="112">
        <v>1</v>
      </c>
      <c r="S287" s="112">
        <v>1</v>
      </c>
      <c r="T287" s="112">
        <v>2</v>
      </c>
      <c r="U287" s="112">
        <v>6</v>
      </c>
      <c r="V287" s="112">
        <v>4</v>
      </c>
      <c r="W287" s="112">
        <v>2</v>
      </c>
      <c r="X287" s="112">
        <v>1</v>
      </c>
      <c r="Y287" s="96">
        <f t="shared" si="192"/>
        <v>24</v>
      </c>
      <c r="Z287" s="101">
        <f>IF($Y287&lt;&gt;0,(($Y287-$O$6)/($F$6-$O$6))*100,0)</f>
        <v>12.643678160919542</v>
      </c>
      <c r="AA287" s="98">
        <f t="shared" si="194"/>
        <v>4.3085962089948948</v>
      </c>
      <c r="AB287" s="113"/>
      <c r="AC287" s="111">
        <v>2</v>
      </c>
      <c r="AD287" s="112">
        <v>1</v>
      </c>
      <c r="AE287" s="112">
        <v>1</v>
      </c>
      <c r="AF287" s="112">
        <v>2</v>
      </c>
      <c r="AG287" s="112">
        <v>6</v>
      </c>
      <c r="AH287" s="112">
        <v>4</v>
      </c>
      <c r="AI287" s="112">
        <v>2</v>
      </c>
      <c r="AJ287" s="112">
        <v>1</v>
      </c>
      <c r="AK287" s="101">
        <f t="shared" si="188"/>
        <v>24</v>
      </c>
      <c r="AL287" s="96">
        <f t="shared" si="195"/>
        <v>12.643678160919542</v>
      </c>
      <c r="AM287" s="98">
        <f t="shared" si="189"/>
        <v>4.3085962089948948</v>
      </c>
      <c r="AN287" s="454"/>
      <c r="AO287" s="456"/>
    </row>
    <row r="288" spans="1:41">
      <c r="A288" s="451"/>
      <c r="B288" s="131">
        <f t="shared" si="196"/>
        <v>34.077079107505071</v>
      </c>
      <c r="C288" s="128" t="s">
        <v>194</v>
      </c>
      <c r="D288" s="104"/>
      <c r="E288" s="114" t="s">
        <v>0</v>
      </c>
      <c r="F288" s="116"/>
      <c r="G288" s="107"/>
      <c r="H288" s="107"/>
      <c r="I288" s="107"/>
      <c r="J288" s="107"/>
      <c r="K288" s="107"/>
      <c r="L288" s="107"/>
      <c r="M288" s="107"/>
      <c r="N288" s="109">
        <f t="shared" si="198"/>
        <v>0</v>
      </c>
      <c r="O288" s="109">
        <f t="shared" si="190"/>
        <v>0</v>
      </c>
      <c r="P288" s="110">
        <f t="shared" si="191"/>
        <v>0</v>
      </c>
      <c r="Q288" s="111">
        <v>2</v>
      </c>
      <c r="R288" s="112">
        <v>1</v>
      </c>
      <c r="S288" s="112">
        <v>1</v>
      </c>
      <c r="T288" s="112">
        <v>2</v>
      </c>
      <c r="U288" s="112">
        <v>6</v>
      </c>
      <c r="V288" s="112">
        <v>4</v>
      </c>
      <c r="W288" s="112">
        <v>2</v>
      </c>
      <c r="X288" s="112">
        <v>1</v>
      </c>
      <c r="Y288" s="96">
        <f t="shared" si="192"/>
        <v>24</v>
      </c>
      <c r="Z288" s="101">
        <f t="shared" si="193"/>
        <v>12.643678160919542</v>
      </c>
      <c r="AA288" s="98">
        <f t="shared" si="194"/>
        <v>4.3085962089948948</v>
      </c>
      <c r="AB288" s="113"/>
      <c r="AC288" s="111">
        <v>2</v>
      </c>
      <c r="AD288" s="112">
        <v>1</v>
      </c>
      <c r="AE288" s="112">
        <v>1</v>
      </c>
      <c r="AF288" s="112">
        <v>2</v>
      </c>
      <c r="AG288" s="112">
        <v>6</v>
      </c>
      <c r="AH288" s="112">
        <v>4</v>
      </c>
      <c r="AI288" s="112">
        <v>2</v>
      </c>
      <c r="AJ288" s="112">
        <v>1</v>
      </c>
      <c r="AK288" s="101">
        <f t="shared" si="188"/>
        <v>24</v>
      </c>
      <c r="AL288" s="96">
        <f t="shared" si="195"/>
        <v>12.643678160919542</v>
      </c>
      <c r="AM288" s="98">
        <f t="shared" si="189"/>
        <v>4.3085962089948948</v>
      </c>
      <c r="AN288" s="454"/>
      <c r="AO288" s="456"/>
    </row>
    <row r="289" spans="1:41">
      <c r="A289" s="451"/>
      <c r="B289" s="131">
        <f t="shared" si="196"/>
        <v>34.077079107505071</v>
      </c>
      <c r="C289" s="128" t="s">
        <v>195</v>
      </c>
      <c r="D289" s="104"/>
      <c r="E289" s="114" t="s">
        <v>0</v>
      </c>
      <c r="F289" s="116"/>
      <c r="G289" s="107"/>
      <c r="H289" s="107"/>
      <c r="I289" s="107"/>
      <c r="J289" s="107"/>
      <c r="K289" s="107"/>
      <c r="L289" s="107"/>
      <c r="M289" s="107"/>
      <c r="N289" s="109">
        <f t="shared" si="198"/>
        <v>0</v>
      </c>
      <c r="O289" s="109">
        <f t="shared" si="190"/>
        <v>0</v>
      </c>
      <c r="P289" s="110">
        <f t="shared" si="191"/>
        <v>0</v>
      </c>
      <c r="Q289" s="111">
        <v>2</v>
      </c>
      <c r="R289" s="112">
        <v>1</v>
      </c>
      <c r="S289" s="112">
        <v>2</v>
      </c>
      <c r="T289" s="112">
        <v>2</v>
      </c>
      <c r="U289" s="112">
        <v>4</v>
      </c>
      <c r="V289" s="112">
        <v>1</v>
      </c>
      <c r="W289" s="112">
        <v>4</v>
      </c>
      <c r="X289" s="112">
        <v>4</v>
      </c>
      <c r="Y289" s="96">
        <f t="shared" si="192"/>
        <v>25</v>
      </c>
      <c r="Z289" s="101">
        <f t="shared" si="193"/>
        <v>13.793103448275861</v>
      </c>
      <c r="AA289" s="98">
        <f t="shared" si="194"/>
        <v>4.7002867734489753</v>
      </c>
      <c r="AB289" s="113"/>
      <c r="AC289" s="111">
        <v>2</v>
      </c>
      <c r="AD289" s="112">
        <v>1</v>
      </c>
      <c r="AE289" s="112">
        <v>2</v>
      </c>
      <c r="AF289" s="112">
        <v>2</v>
      </c>
      <c r="AG289" s="112">
        <v>4</v>
      </c>
      <c r="AH289" s="112">
        <v>1</v>
      </c>
      <c r="AI289" s="112">
        <v>4</v>
      </c>
      <c r="AJ289" s="112">
        <v>4</v>
      </c>
      <c r="AK289" s="101">
        <f t="shared" si="188"/>
        <v>25</v>
      </c>
      <c r="AL289" s="96">
        <f t="shared" si="195"/>
        <v>13.793103448275861</v>
      </c>
      <c r="AM289" s="98">
        <f t="shared" si="189"/>
        <v>4.7002867734489753</v>
      </c>
      <c r="AN289" s="454"/>
      <c r="AO289" s="456"/>
    </row>
    <row r="290" spans="1:41">
      <c r="A290" s="451"/>
      <c r="B290" s="131">
        <f t="shared" si="196"/>
        <v>34.077079107505071</v>
      </c>
      <c r="C290" s="103" t="s">
        <v>196</v>
      </c>
      <c r="D290" s="104"/>
      <c r="E290" s="114" t="s">
        <v>0</v>
      </c>
      <c r="F290" s="116"/>
      <c r="G290" s="107"/>
      <c r="H290" s="107"/>
      <c r="I290" s="107"/>
      <c r="J290" s="107"/>
      <c r="K290" s="107"/>
      <c r="L290" s="107"/>
      <c r="M290" s="107"/>
      <c r="N290" s="109">
        <f t="shared" si="198"/>
        <v>0</v>
      </c>
      <c r="O290" s="109">
        <f t="shared" si="190"/>
        <v>0</v>
      </c>
      <c r="P290" s="110">
        <f t="shared" si="191"/>
        <v>0</v>
      </c>
      <c r="Q290" s="111">
        <v>4</v>
      </c>
      <c r="R290" s="112">
        <v>1</v>
      </c>
      <c r="S290" s="112">
        <v>2</v>
      </c>
      <c r="T290" s="112">
        <v>4</v>
      </c>
      <c r="U290" s="112">
        <v>6</v>
      </c>
      <c r="V290" s="112">
        <v>1</v>
      </c>
      <c r="W290" s="112">
        <v>2</v>
      </c>
      <c r="X290" s="112">
        <v>4</v>
      </c>
      <c r="Y290" s="96">
        <f t="shared" si="192"/>
        <v>33</v>
      </c>
      <c r="Z290" s="101">
        <f t="shared" si="193"/>
        <v>22.988505747126435</v>
      </c>
      <c r="AA290" s="98">
        <f t="shared" si="194"/>
        <v>7.8338112890816252</v>
      </c>
      <c r="AB290" s="113"/>
      <c r="AC290" s="111">
        <v>4</v>
      </c>
      <c r="AD290" s="112">
        <v>1</v>
      </c>
      <c r="AE290" s="112">
        <v>2</v>
      </c>
      <c r="AF290" s="112">
        <v>4</v>
      </c>
      <c r="AG290" s="112">
        <v>6</v>
      </c>
      <c r="AH290" s="112">
        <v>1</v>
      </c>
      <c r="AI290" s="112">
        <v>2</v>
      </c>
      <c r="AJ290" s="112">
        <v>4</v>
      </c>
      <c r="AK290" s="101">
        <f t="shared" si="188"/>
        <v>33</v>
      </c>
      <c r="AL290" s="96">
        <f t="shared" si="195"/>
        <v>22.988505747126435</v>
      </c>
      <c r="AM290" s="98">
        <f t="shared" si="189"/>
        <v>7.8338112890816252</v>
      </c>
      <c r="AN290" s="454"/>
      <c r="AO290" s="456"/>
    </row>
    <row r="291" spans="1:41">
      <c r="A291" s="451"/>
      <c r="B291" s="131">
        <f t="shared" si="196"/>
        <v>34.077079107505071</v>
      </c>
      <c r="C291" s="103" t="s">
        <v>122</v>
      </c>
      <c r="D291" s="104"/>
      <c r="E291" s="114" t="s">
        <v>0</v>
      </c>
      <c r="F291" s="116"/>
      <c r="G291" s="107"/>
      <c r="H291" s="107"/>
      <c r="I291" s="107"/>
      <c r="J291" s="107"/>
      <c r="K291" s="107"/>
      <c r="L291" s="107"/>
      <c r="M291" s="107"/>
      <c r="N291" s="109">
        <f t="shared" si="198"/>
        <v>0</v>
      </c>
      <c r="O291" s="109">
        <f t="shared" si="190"/>
        <v>0</v>
      </c>
      <c r="P291" s="110">
        <f t="shared" si="191"/>
        <v>0</v>
      </c>
      <c r="Q291" s="111">
        <v>4</v>
      </c>
      <c r="R291" s="112">
        <v>1</v>
      </c>
      <c r="S291" s="112">
        <v>2</v>
      </c>
      <c r="T291" s="112">
        <v>4</v>
      </c>
      <c r="U291" s="112">
        <v>6</v>
      </c>
      <c r="V291" s="112">
        <v>4</v>
      </c>
      <c r="W291" s="112">
        <v>4</v>
      </c>
      <c r="X291" s="112">
        <v>4</v>
      </c>
      <c r="Y291" s="96">
        <f t="shared" si="192"/>
        <v>38</v>
      </c>
      <c r="Z291" s="101">
        <f t="shared" si="193"/>
        <v>28.735632183908045</v>
      </c>
      <c r="AA291" s="98">
        <f t="shared" si="194"/>
        <v>9.7922641113520328</v>
      </c>
      <c r="AB291" s="113"/>
      <c r="AC291" s="111">
        <v>4</v>
      </c>
      <c r="AD291" s="112">
        <v>1</v>
      </c>
      <c r="AE291" s="112">
        <v>2</v>
      </c>
      <c r="AF291" s="112">
        <v>4</v>
      </c>
      <c r="AG291" s="112">
        <v>6</v>
      </c>
      <c r="AH291" s="112">
        <v>4</v>
      </c>
      <c r="AI291" s="112">
        <v>4</v>
      </c>
      <c r="AJ291" s="112">
        <v>4</v>
      </c>
      <c r="AK291" s="101">
        <f t="shared" si="188"/>
        <v>38</v>
      </c>
      <c r="AL291" s="96">
        <f t="shared" si="195"/>
        <v>28.735632183908045</v>
      </c>
      <c r="AM291" s="98">
        <f t="shared" si="189"/>
        <v>9.7922641113520328</v>
      </c>
      <c r="AN291" s="454"/>
      <c r="AO291" s="456"/>
    </row>
    <row r="292" spans="1:41">
      <c r="A292" s="451"/>
      <c r="B292" s="131">
        <f t="shared" si="196"/>
        <v>34.077079107505071</v>
      </c>
      <c r="C292" s="128" t="s">
        <v>197</v>
      </c>
      <c r="D292" s="104"/>
      <c r="E292" s="114" t="s">
        <v>0</v>
      </c>
      <c r="F292" s="116"/>
      <c r="G292" s="107"/>
      <c r="H292" s="107"/>
      <c r="I292" s="107"/>
      <c r="J292" s="107"/>
      <c r="K292" s="107"/>
      <c r="L292" s="107"/>
      <c r="M292" s="107"/>
      <c r="N292" s="109">
        <f>(3*$F292)+(2*$G292)+$H292+$I292+$J292+$K292+$L292+M292</f>
        <v>0</v>
      </c>
      <c r="O292" s="109">
        <f t="shared" si="190"/>
        <v>0</v>
      </c>
      <c r="P292" s="110">
        <f t="shared" si="191"/>
        <v>0</v>
      </c>
      <c r="Q292" s="111">
        <v>2</v>
      </c>
      <c r="R292" s="112">
        <v>4</v>
      </c>
      <c r="S292" s="112">
        <v>2</v>
      </c>
      <c r="T292" s="112">
        <v>4</v>
      </c>
      <c r="U292" s="112">
        <v>6</v>
      </c>
      <c r="V292" s="112">
        <v>1</v>
      </c>
      <c r="W292" s="112">
        <v>4</v>
      </c>
      <c r="X292" s="112">
        <v>4</v>
      </c>
      <c r="Y292" s="96">
        <f t="shared" si="192"/>
        <v>35</v>
      </c>
      <c r="Z292" s="101">
        <f t="shared" si="193"/>
        <v>25.287356321839084</v>
      </c>
      <c r="AA292" s="98">
        <f t="shared" si="194"/>
        <v>8.6171924179897896</v>
      </c>
      <c r="AB292" s="113"/>
      <c r="AC292" s="111">
        <v>2</v>
      </c>
      <c r="AD292" s="112">
        <v>4</v>
      </c>
      <c r="AE292" s="112">
        <v>2</v>
      </c>
      <c r="AF292" s="112">
        <v>4</v>
      </c>
      <c r="AG292" s="112">
        <v>6</v>
      </c>
      <c r="AH292" s="112">
        <v>1</v>
      </c>
      <c r="AI292" s="112">
        <v>4</v>
      </c>
      <c r="AJ292" s="112">
        <v>4</v>
      </c>
      <c r="AK292" s="101">
        <f t="shared" si="188"/>
        <v>35</v>
      </c>
      <c r="AL292" s="96">
        <f t="shared" si="195"/>
        <v>25.287356321839084</v>
      </c>
      <c r="AM292" s="98">
        <f t="shared" si="189"/>
        <v>8.6171924179897896</v>
      </c>
      <c r="AN292" s="454"/>
      <c r="AO292" s="456"/>
    </row>
    <row r="293" spans="1:41" ht="28.5">
      <c r="A293" s="451"/>
      <c r="B293" s="131">
        <f t="shared" si="196"/>
        <v>34.077079107505071</v>
      </c>
      <c r="C293" s="103" t="s">
        <v>199</v>
      </c>
      <c r="D293" s="104"/>
      <c r="E293" s="114" t="s">
        <v>0</v>
      </c>
      <c r="F293" s="116"/>
      <c r="G293" s="107"/>
      <c r="H293" s="107"/>
      <c r="I293" s="107"/>
      <c r="J293" s="107"/>
      <c r="K293" s="107"/>
      <c r="L293" s="107"/>
      <c r="M293" s="107"/>
      <c r="N293" s="109">
        <f t="shared" ref="N293:N295" si="199">(3*$F293)+(2*$G293)+$H293+$I293+$J293+$K293+$L293+M293</f>
        <v>0</v>
      </c>
      <c r="O293" s="109">
        <f t="shared" si="190"/>
        <v>0</v>
      </c>
      <c r="P293" s="110">
        <f t="shared" si="191"/>
        <v>0</v>
      </c>
      <c r="Q293" s="111">
        <v>4</v>
      </c>
      <c r="R293" s="112">
        <v>2</v>
      </c>
      <c r="S293" s="112">
        <v>2</v>
      </c>
      <c r="T293" s="112">
        <v>2</v>
      </c>
      <c r="U293" s="112">
        <v>4</v>
      </c>
      <c r="V293" s="112">
        <v>4</v>
      </c>
      <c r="W293" s="112">
        <v>4</v>
      </c>
      <c r="X293" s="112">
        <v>4</v>
      </c>
      <c r="Y293" s="96">
        <f t="shared" si="192"/>
        <v>36</v>
      </c>
      <c r="Z293" s="101">
        <f t="shared" si="193"/>
        <v>26.436781609195403</v>
      </c>
      <c r="AA293" s="98">
        <f t="shared" si="194"/>
        <v>9.0088829824438701</v>
      </c>
      <c r="AB293" s="113"/>
      <c r="AC293" s="111">
        <v>4</v>
      </c>
      <c r="AD293" s="112">
        <v>2</v>
      </c>
      <c r="AE293" s="112">
        <v>2</v>
      </c>
      <c r="AF293" s="112">
        <v>2</v>
      </c>
      <c r="AG293" s="112">
        <v>4</v>
      </c>
      <c r="AH293" s="112">
        <v>4</v>
      </c>
      <c r="AI293" s="112">
        <v>4</v>
      </c>
      <c r="AJ293" s="112">
        <v>4</v>
      </c>
      <c r="AK293" s="101">
        <f t="shared" si="188"/>
        <v>36</v>
      </c>
      <c r="AL293" s="96">
        <f t="shared" si="195"/>
        <v>26.436781609195403</v>
      </c>
      <c r="AM293" s="98">
        <f t="shared" si="189"/>
        <v>9.0088829824438701</v>
      </c>
      <c r="AN293" s="454"/>
      <c r="AO293" s="456"/>
    </row>
    <row r="294" spans="1:41">
      <c r="A294" s="451"/>
      <c r="B294" s="131">
        <f t="shared" si="196"/>
        <v>34.077079107505071</v>
      </c>
      <c r="C294" s="103" t="s">
        <v>127</v>
      </c>
      <c r="D294" s="104"/>
      <c r="E294" s="114" t="s">
        <v>0</v>
      </c>
      <c r="F294" s="116"/>
      <c r="G294" s="107"/>
      <c r="H294" s="107"/>
      <c r="I294" s="107"/>
      <c r="J294" s="107"/>
      <c r="K294" s="107"/>
      <c r="L294" s="107"/>
      <c r="M294" s="107"/>
      <c r="N294" s="109">
        <f t="shared" si="199"/>
        <v>0</v>
      </c>
      <c r="O294" s="109">
        <f t="shared" si="190"/>
        <v>0</v>
      </c>
      <c r="P294" s="110">
        <f t="shared" si="191"/>
        <v>0</v>
      </c>
      <c r="Q294" s="111">
        <v>2</v>
      </c>
      <c r="R294" s="112">
        <v>1</v>
      </c>
      <c r="S294" s="112">
        <v>4</v>
      </c>
      <c r="T294" s="112">
        <v>2</v>
      </c>
      <c r="U294" s="112">
        <v>2</v>
      </c>
      <c r="V294" s="112">
        <v>4</v>
      </c>
      <c r="W294" s="112">
        <v>2</v>
      </c>
      <c r="X294" s="112">
        <v>4</v>
      </c>
      <c r="Y294" s="96">
        <f t="shared" si="192"/>
        <v>26</v>
      </c>
      <c r="Z294" s="101">
        <f t="shared" si="193"/>
        <v>14.942528735632186</v>
      </c>
      <c r="AA294" s="98">
        <f t="shared" si="194"/>
        <v>5.0919773379030575</v>
      </c>
      <c r="AB294" s="113"/>
      <c r="AC294" s="111">
        <v>2</v>
      </c>
      <c r="AD294" s="112">
        <v>1</v>
      </c>
      <c r="AE294" s="112">
        <v>4</v>
      </c>
      <c r="AF294" s="112">
        <v>2</v>
      </c>
      <c r="AG294" s="112">
        <v>2</v>
      </c>
      <c r="AH294" s="112">
        <v>4</v>
      </c>
      <c r="AI294" s="112">
        <v>2</v>
      </c>
      <c r="AJ294" s="112">
        <v>4</v>
      </c>
      <c r="AK294" s="101">
        <f t="shared" si="188"/>
        <v>26</v>
      </c>
      <c r="AL294" s="96">
        <f t="shared" si="195"/>
        <v>14.942528735632186</v>
      </c>
      <c r="AM294" s="98">
        <f t="shared" si="189"/>
        <v>5.0919773379030575</v>
      </c>
      <c r="AN294" s="454"/>
      <c r="AO294" s="456"/>
    </row>
    <row r="295" spans="1:41" ht="15.75" thickBot="1">
      <c r="A295" s="451"/>
      <c r="B295" s="131">
        <f t="shared" si="196"/>
        <v>34.077079107505071</v>
      </c>
      <c r="C295" s="103" t="s">
        <v>130</v>
      </c>
      <c r="D295" s="104"/>
      <c r="E295" s="114" t="s">
        <v>216</v>
      </c>
      <c r="F295" s="116">
        <v>4</v>
      </c>
      <c r="G295" s="107">
        <v>4</v>
      </c>
      <c r="H295" s="107">
        <v>1</v>
      </c>
      <c r="I295" s="107">
        <v>4</v>
      </c>
      <c r="J295" s="107">
        <v>4</v>
      </c>
      <c r="K295" s="107">
        <v>4</v>
      </c>
      <c r="L295" s="107">
        <v>4</v>
      </c>
      <c r="M295" s="107">
        <v>4</v>
      </c>
      <c r="N295" s="109">
        <f t="shared" si="199"/>
        <v>41</v>
      </c>
      <c r="O295" s="109">
        <f t="shared" si="190"/>
        <v>32.183908045977013</v>
      </c>
      <c r="P295" s="110">
        <f t="shared" si="191"/>
        <v>10.967335804714276</v>
      </c>
      <c r="Q295" s="111"/>
      <c r="R295" s="112"/>
      <c r="S295" s="112"/>
      <c r="T295" s="112"/>
      <c r="U295" s="112"/>
      <c r="V295" s="112"/>
      <c r="W295" s="112"/>
      <c r="X295" s="112"/>
      <c r="Y295" s="96">
        <f t="shared" si="192"/>
        <v>0</v>
      </c>
      <c r="Z295" s="101">
        <f t="shared" si="193"/>
        <v>0</v>
      </c>
      <c r="AA295" s="98">
        <f t="shared" si="194"/>
        <v>0</v>
      </c>
      <c r="AB295" s="113"/>
      <c r="AC295" s="112"/>
      <c r="AD295" s="112"/>
      <c r="AE295" s="112"/>
      <c r="AF295" s="112"/>
      <c r="AG295" s="112"/>
      <c r="AH295" s="112"/>
      <c r="AI295" s="112"/>
      <c r="AJ295" s="112"/>
      <c r="AK295" s="101">
        <f t="shared" si="188"/>
        <v>0</v>
      </c>
      <c r="AL295" s="96">
        <f t="shared" si="195"/>
        <v>0</v>
      </c>
      <c r="AM295" s="98">
        <f t="shared" si="189"/>
        <v>0</v>
      </c>
      <c r="AN295" s="454"/>
      <c r="AO295" s="456"/>
    </row>
    <row r="296" spans="1:41" ht="15.75" thickBot="1">
      <c r="A296" s="452"/>
      <c r="B296" s="131">
        <f t="shared" si="196"/>
        <v>34.077079107505071</v>
      </c>
      <c r="C296" s="457"/>
      <c r="D296" s="458"/>
      <c r="E296" s="459"/>
      <c r="F296" s="460" t="s">
        <v>183</v>
      </c>
      <c r="G296" s="461"/>
      <c r="H296" s="461"/>
      <c r="I296" s="461"/>
      <c r="J296" s="461"/>
      <c r="K296" s="461"/>
      <c r="L296" s="461"/>
      <c r="M296" s="462"/>
      <c r="N296" s="118">
        <f>IF(SUM($N279:$N295),(1-EXP(-((SUM($N279:$N295)/COUNTIF($N279:$N295,"&gt;0"))^1)))*($F$6-(MAX($N279:$N295)))*(1-1/(EXP((((COUNTIF($N279:$N295,"&gt;0")^1)-1)*0.1))))+(MAX($N279:$N295)),0)</f>
        <v>41</v>
      </c>
      <c r="O296" s="119">
        <f>IF($N296&lt;&gt;0,(($N296-$O$6)/($F$6-$O$6))*100,0)</f>
        <v>32.183908045977013</v>
      </c>
      <c r="P296" s="120">
        <f>IF(SUM($N279:$N295),(($O296*$B290)/100),0)</f>
        <v>10.967335804714276</v>
      </c>
      <c r="Q296" s="463" t="s">
        <v>184</v>
      </c>
      <c r="R296" s="461"/>
      <c r="S296" s="461"/>
      <c r="T296" s="461"/>
      <c r="U296" s="461"/>
      <c r="V296" s="461"/>
      <c r="W296" s="461"/>
      <c r="X296" s="462"/>
      <c r="Y296" s="121">
        <f>IF(SUM($Y279:$Y295),(1-EXP(-((SUM($Y279:$Y295)/COUNTIF($Y279:$Y295,"&gt;0"))^1)))*($F$6-(MAX($Y279:$Y295)))*(1-1/(EXP((((COUNTIF($Y279:$Y295,"&gt;0")^1)-1)*0.1))))+(MAX($Y279:$Y295)),0)</f>
        <v>90.182272953468328</v>
      </c>
      <c r="Z296" s="122">
        <f>IF($Y296&lt;&gt;0,(($Y296-$O$6)/($F$6-$O$6))*100,0)</f>
        <v>88.715256268354409</v>
      </c>
      <c r="AA296" s="120">
        <f>IF(SUM($Y279:$Y295),(($Z296*$B296)/100),0)</f>
        <v>30.231568058992984</v>
      </c>
      <c r="AB296" s="123">
        <f>+P296-AA296</f>
        <v>-19.26423225427871</v>
      </c>
      <c r="AC296" s="124" t="s">
        <v>158</v>
      </c>
      <c r="AD296" s="463" t="s">
        <v>185</v>
      </c>
      <c r="AE296" s="461"/>
      <c r="AF296" s="461"/>
      <c r="AG296" s="461"/>
      <c r="AH296" s="461"/>
      <c r="AI296" s="461"/>
      <c r="AJ296" s="464"/>
      <c r="AK296" s="122">
        <f>IF(SUM($AK279:$AK295),(1-EXP(-((SUM($AK279:$AK295)/COUNTIF($AK279:$AK295,"&gt;0"))^1)))*($F$6-(MAX($AK279:$AK295)))*(1-1/(EXP((((COUNTIF($AK279:$AK295,"&gt;0")^1)-1)*0.1))))+(MAX($AK279:$AK295)),0)</f>
        <v>86.612190391088944</v>
      </c>
      <c r="AL296" s="122">
        <f>IF($AK296&lt;&gt;0,(($AK296-$O$6)/($F$6-$O$6))*100,0)</f>
        <v>84.611713093205694</v>
      </c>
      <c r="AM296" s="120">
        <f>IF(SUM($AK279:$AK295),(($AL296*$B296)/100),0)</f>
        <v>28.833200404986929</v>
      </c>
      <c r="AN296" s="125" t="s">
        <v>186</v>
      </c>
      <c r="AO296" s="126">
        <f>$P296-$AM296</f>
        <v>-17.865864600272651</v>
      </c>
    </row>
    <row r="297" spans="1:41">
      <c r="T297">
        <f>COUNTIF(Y279:Y295,"&lt;25")</f>
        <v>5</v>
      </c>
      <c r="U297">
        <f>COUNTIFS((Y279:Y295),"&gt;=25",(Y279:Y295),"&lt;50")</f>
        <v>11</v>
      </c>
      <c r="V297">
        <f>COUNTIFS((Y279:Y295),"&gt;=50",(Y279:Y295),"&lt;70")</f>
        <v>1</v>
      </c>
      <c r="W297">
        <f>COUNTIFS((Y279:Y295),"&gt;70",(Y279:Y295),"&lt;100")</f>
        <v>0</v>
      </c>
      <c r="X297">
        <f>SUM(T297:W297)</f>
        <v>17</v>
      </c>
      <c r="AF297">
        <f>COUNTIF(AK279:AK295,"&lt;25")</f>
        <v>5</v>
      </c>
      <c r="AG297">
        <f>COUNTIFS((AK279:AK295),"&gt;=25",(AK279:AK295),"&lt;50")</f>
        <v>12</v>
      </c>
      <c r="AH297">
        <f>COUNTIFS((AK279:AK295),"&gt;=50",(AK279:AK295),"&lt;70")</f>
        <v>0</v>
      </c>
      <c r="AI297">
        <f>COUNTIFS((AK279:AK295),"&gt;70",(AK279:AK295),"&lt;100")</f>
        <v>0</v>
      </c>
      <c r="AJ297">
        <f>SUM(AF297:AI297)</f>
        <v>17</v>
      </c>
    </row>
    <row r="298" spans="1:41" ht="15.75" thickBot="1"/>
    <row r="299" spans="1:41">
      <c r="A299" s="470" t="s">
        <v>146</v>
      </c>
      <c r="B299" s="472" t="s">
        <v>147</v>
      </c>
      <c r="C299" s="474" t="s">
        <v>148</v>
      </c>
      <c r="D299" s="476" t="s">
        <v>149</v>
      </c>
      <c r="E299" s="478" t="s">
        <v>150</v>
      </c>
      <c r="F299" s="465" t="s">
        <v>151</v>
      </c>
      <c r="G299" s="466"/>
      <c r="H299" s="466"/>
      <c r="I299" s="466"/>
      <c r="J299" s="466"/>
      <c r="K299" s="466"/>
      <c r="L299" s="466"/>
      <c r="M299" s="466"/>
      <c r="N299" s="466" t="s">
        <v>152</v>
      </c>
      <c r="O299" s="466"/>
      <c r="P299" s="467"/>
      <c r="Q299" s="443" t="s">
        <v>153</v>
      </c>
      <c r="R299" s="444"/>
      <c r="S299" s="444"/>
      <c r="T299" s="444"/>
      <c r="U299" s="444"/>
      <c r="V299" s="444"/>
      <c r="W299" s="444"/>
      <c r="X299" s="444"/>
      <c r="Y299" s="444" t="s">
        <v>152</v>
      </c>
      <c r="Z299" s="444"/>
      <c r="AA299" s="445"/>
      <c r="AB299" s="468" t="s">
        <v>154</v>
      </c>
      <c r="AC299" s="441" t="s">
        <v>155</v>
      </c>
      <c r="AD299" s="442"/>
      <c r="AE299" s="442"/>
      <c r="AF299" s="442"/>
      <c r="AG299" s="442"/>
      <c r="AH299" s="442"/>
      <c r="AI299" s="442"/>
      <c r="AJ299" s="443"/>
      <c r="AK299" s="444" t="s">
        <v>152</v>
      </c>
      <c r="AL299" s="444"/>
      <c r="AM299" s="445"/>
      <c r="AN299" s="446" t="s">
        <v>156</v>
      </c>
      <c r="AO299" s="448" t="s">
        <v>157</v>
      </c>
    </row>
    <row r="300" spans="1:41" ht="34.5" thickBot="1">
      <c r="A300" s="471"/>
      <c r="B300" s="473"/>
      <c r="C300" s="475"/>
      <c r="D300" s="477"/>
      <c r="E300" s="475"/>
      <c r="F300" s="78" t="s">
        <v>158</v>
      </c>
      <c r="G300" s="79" t="s">
        <v>159</v>
      </c>
      <c r="H300" s="79" t="s">
        <v>160</v>
      </c>
      <c r="I300" s="79" t="s">
        <v>161</v>
      </c>
      <c r="J300" s="79" t="s">
        <v>162</v>
      </c>
      <c r="K300" s="79" t="s">
        <v>163</v>
      </c>
      <c r="L300" s="79" t="s">
        <v>164</v>
      </c>
      <c r="M300" s="79" t="s">
        <v>165</v>
      </c>
      <c r="N300" s="127" t="s">
        <v>166</v>
      </c>
      <c r="O300" s="127" t="s">
        <v>167</v>
      </c>
      <c r="P300" s="81" t="s">
        <v>168</v>
      </c>
      <c r="Q300" s="82" t="s">
        <v>158</v>
      </c>
      <c r="R300" s="83" t="s">
        <v>159</v>
      </c>
      <c r="S300" s="83" t="s">
        <v>160</v>
      </c>
      <c r="T300" s="83" t="s">
        <v>161</v>
      </c>
      <c r="U300" s="83" t="s">
        <v>162</v>
      </c>
      <c r="V300" s="83" t="s">
        <v>163</v>
      </c>
      <c r="W300" s="83" t="s">
        <v>164</v>
      </c>
      <c r="X300" s="83" t="s">
        <v>165</v>
      </c>
      <c r="Y300" s="84" t="s">
        <v>169</v>
      </c>
      <c r="Z300" s="84" t="s">
        <v>170</v>
      </c>
      <c r="AA300" s="85" t="s">
        <v>171</v>
      </c>
      <c r="AB300" s="469"/>
      <c r="AC300" s="83" t="s">
        <v>172</v>
      </c>
      <c r="AD300" s="83" t="s">
        <v>173</v>
      </c>
      <c r="AE300" s="83" t="s">
        <v>174</v>
      </c>
      <c r="AF300" s="83" t="s">
        <v>175</v>
      </c>
      <c r="AG300" s="83" t="s">
        <v>176</v>
      </c>
      <c r="AH300" s="83" t="s">
        <v>177</v>
      </c>
      <c r="AI300" s="83" t="s">
        <v>178</v>
      </c>
      <c r="AJ300" s="83" t="s">
        <v>179</v>
      </c>
      <c r="AK300" s="84" t="s">
        <v>180</v>
      </c>
      <c r="AL300" s="84" t="s">
        <v>181</v>
      </c>
      <c r="AM300" s="84" t="s">
        <v>182</v>
      </c>
      <c r="AN300" s="447"/>
      <c r="AO300" s="449"/>
    </row>
    <row r="301" spans="1:41">
      <c r="A301" s="450" t="s">
        <v>61</v>
      </c>
      <c r="B301" s="130">
        <f>'3- Ponderacion factores'!N51</f>
        <v>22.718052738336716</v>
      </c>
      <c r="C301" s="87" t="s">
        <v>108</v>
      </c>
      <c r="D301" s="88"/>
      <c r="E301" s="89" t="s">
        <v>0</v>
      </c>
      <c r="F301" s="90"/>
      <c r="G301" s="91"/>
      <c r="H301" s="91"/>
      <c r="I301" s="91"/>
      <c r="J301" s="91"/>
      <c r="K301" s="91"/>
      <c r="L301" s="91"/>
      <c r="M301" s="91"/>
      <c r="N301" s="92">
        <f>(3*$F301)+(2*$G301)+$H301+$I301+$J301+$K301+$L301+M301</f>
        <v>0</v>
      </c>
      <c r="O301" s="93">
        <f>IF($N301&lt;&gt;0,(($N301-$O$6)/($F$6-$O$6))*100,0)</f>
        <v>0</v>
      </c>
      <c r="P301" s="94">
        <f>($O301*$B301)/100</f>
        <v>0</v>
      </c>
      <c r="Q301" s="95">
        <v>1</v>
      </c>
      <c r="R301" s="95">
        <v>2</v>
      </c>
      <c r="S301" s="95">
        <v>2</v>
      </c>
      <c r="T301" s="95">
        <v>4</v>
      </c>
      <c r="U301" s="95">
        <v>6</v>
      </c>
      <c r="V301" s="95">
        <v>1</v>
      </c>
      <c r="W301" s="95">
        <v>4</v>
      </c>
      <c r="X301" s="95">
        <v>1</v>
      </c>
      <c r="Y301" s="96">
        <f>(3*$Q301)+(2*$R301)+$S301+$T301+$U301+$V301+$W301+$X301</f>
        <v>25</v>
      </c>
      <c r="Z301" s="97">
        <f>IF($Y301&lt;&gt;0,(($Y301-$O$6)/($F$6-$O$6))*100,0)</f>
        <v>13.793103448275861</v>
      </c>
      <c r="AA301" s="98">
        <f>($Z301*$B301)/100</f>
        <v>3.1335245156326503</v>
      </c>
      <c r="AB301" s="99"/>
      <c r="AC301" s="95">
        <v>1</v>
      </c>
      <c r="AD301" s="95">
        <v>2</v>
      </c>
      <c r="AE301" s="95">
        <v>2</v>
      </c>
      <c r="AF301" s="95">
        <v>4</v>
      </c>
      <c r="AG301" s="95">
        <v>6</v>
      </c>
      <c r="AH301" s="95">
        <v>1</v>
      </c>
      <c r="AI301" s="95">
        <v>4</v>
      </c>
      <c r="AJ301" s="95">
        <v>1</v>
      </c>
      <c r="AK301" s="101">
        <f t="shared" ref="AK301:AK309" si="200">(3*$AC301)+(2*$AD301)+$AE301+$AF301+$AG301+$AH301+$AI301+$AJ301</f>
        <v>25</v>
      </c>
      <c r="AL301" s="96">
        <f>IF($AK301&lt;&gt;0,(($AK301-$O$6)/($F$6-$O$6))*100,0)</f>
        <v>13.793103448275861</v>
      </c>
      <c r="AM301" s="98">
        <f t="shared" ref="AM301:AM309" si="201">($AL301*$B301)/100</f>
        <v>3.1335245156326503</v>
      </c>
      <c r="AN301" s="453">
        <f>$AO310-$AB310</f>
        <v>0</v>
      </c>
      <c r="AO301" s="455"/>
    </row>
    <row r="302" spans="1:41">
      <c r="A302" s="451"/>
      <c r="B302" s="131">
        <f>$B$301</f>
        <v>22.718052738336716</v>
      </c>
      <c r="C302" s="103" t="s">
        <v>113</v>
      </c>
      <c r="D302" s="104"/>
      <c r="E302" s="114" t="s">
        <v>0</v>
      </c>
      <c r="F302" s="116"/>
      <c r="G302" s="107"/>
      <c r="H302" s="107"/>
      <c r="I302" s="107"/>
      <c r="J302" s="107"/>
      <c r="K302" s="107"/>
      <c r="L302" s="107"/>
      <c r="M302" s="107"/>
      <c r="N302" s="109">
        <f t="shared" ref="N302" si="202">(3*$F302)+(2*$G302)+$H302+$I302+$J302+$K302+$L302+M302</f>
        <v>0</v>
      </c>
      <c r="O302" s="109">
        <f t="shared" ref="O302:O309" si="203">IF($N302&lt;&gt;0,(($N302-$O$6)/($F$6-$O$6))*100,0)</f>
        <v>0</v>
      </c>
      <c r="P302" s="110">
        <f t="shared" ref="P302:P309" si="204">($O302*$B302)/100</f>
        <v>0</v>
      </c>
      <c r="Q302" s="111">
        <v>4</v>
      </c>
      <c r="R302" s="112">
        <v>2</v>
      </c>
      <c r="S302" s="112">
        <v>4</v>
      </c>
      <c r="T302" s="112">
        <v>2</v>
      </c>
      <c r="U302" s="112">
        <v>4</v>
      </c>
      <c r="V302" s="112">
        <v>4</v>
      </c>
      <c r="W302" s="112">
        <v>4</v>
      </c>
      <c r="X302" s="112">
        <v>1</v>
      </c>
      <c r="Y302" s="96">
        <f t="shared" ref="Y302:Y309" si="205">(3*$Q302)+(2*$R302)+$S302+$T302+$U302+$V302+$W302+$X302</f>
        <v>35</v>
      </c>
      <c r="Z302" s="101">
        <f t="shared" ref="Z302:Z309" si="206">IF($Y302&lt;&gt;0,(($Y302-$O$6)/($F$6-$O$6))*100,0)</f>
        <v>25.287356321839084</v>
      </c>
      <c r="AA302" s="98">
        <f t="shared" ref="AA302:AA309" si="207">($Z302*$B302)/100</f>
        <v>5.744794945326527</v>
      </c>
      <c r="AB302" s="113"/>
      <c r="AC302" s="111">
        <v>4</v>
      </c>
      <c r="AD302" s="112">
        <v>2</v>
      </c>
      <c r="AE302" s="112">
        <v>4</v>
      </c>
      <c r="AF302" s="112">
        <v>2</v>
      </c>
      <c r="AG302" s="112">
        <v>4</v>
      </c>
      <c r="AH302" s="112">
        <v>4</v>
      </c>
      <c r="AI302" s="112">
        <v>4</v>
      </c>
      <c r="AJ302" s="112">
        <v>1</v>
      </c>
      <c r="AK302" s="101">
        <f t="shared" si="200"/>
        <v>35</v>
      </c>
      <c r="AL302" s="96">
        <f t="shared" ref="AL302:AL309" si="208">IF($AK302&lt;&gt;0,(($AK302-$O$6)/($F$6-$O$6))*100,0)</f>
        <v>25.287356321839084</v>
      </c>
      <c r="AM302" s="98">
        <f t="shared" si="201"/>
        <v>5.744794945326527</v>
      </c>
      <c r="AN302" s="454"/>
      <c r="AO302" s="456"/>
    </row>
    <row r="303" spans="1:41">
      <c r="A303" s="451"/>
      <c r="B303" s="131">
        <f t="shared" ref="B303:B310" si="209">$B$301</f>
        <v>22.718052738336716</v>
      </c>
      <c r="C303" s="103" t="s">
        <v>114</v>
      </c>
      <c r="D303" s="104"/>
      <c r="E303" s="114" t="s">
        <v>0</v>
      </c>
      <c r="F303" s="116"/>
      <c r="G303" s="107"/>
      <c r="H303" s="107"/>
      <c r="I303" s="107"/>
      <c r="J303" s="107"/>
      <c r="K303" s="107"/>
      <c r="L303" s="107"/>
      <c r="M303" s="107"/>
      <c r="N303" s="109">
        <f>(3*$F303)+(2*$G303)+$H303+$I303+$J303+$K303+$L303+M303</f>
        <v>0</v>
      </c>
      <c r="O303" s="109">
        <f t="shared" si="203"/>
        <v>0</v>
      </c>
      <c r="P303" s="110">
        <f t="shared" si="204"/>
        <v>0</v>
      </c>
      <c r="Q303" s="111">
        <v>4</v>
      </c>
      <c r="R303" s="112">
        <v>2</v>
      </c>
      <c r="S303" s="112">
        <v>4</v>
      </c>
      <c r="T303" s="112">
        <v>2</v>
      </c>
      <c r="U303" s="112">
        <v>4</v>
      </c>
      <c r="V303" s="112">
        <v>4</v>
      </c>
      <c r="W303" s="112">
        <v>2</v>
      </c>
      <c r="X303" s="112">
        <v>1</v>
      </c>
      <c r="Y303" s="96">
        <f>(3*$Q303)+(2*$R303)+$S303+$T303+$U303+$V303+$W303+$X303</f>
        <v>33</v>
      </c>
      <c r="Z303" s="101">
        <f t="shared" si="206"/>
        <v>22.988505747126435</v>
      </c>
      <c r="AA303" s="98">
        <f t="shared" si="207"/>
        <v>5.2225408593877498</v>
      </c>
      <c r="AB303" s="113"/>
      <c r="AC303" s="111">
        <v>4</v>
      </c>
      <c r="AD303" s="112">
        <v>2</v>
      </c>
      <c r="AE303" s="112">
        <v>4</v>
      </c>
      <c r="AF303" s="112">
        <v>2</v>
      </c>
      <c r="AG303" s="112">
        <v>4</v>
      </c>
      <c r="AH303" s="112">
        <v>4</v>
      </c>
      <c r="AI303" s="112">
        <v>2</v>
      </c>
      <c r="AJ303" s="112">
        <v>1</v>
      </c>
      <c r="AK303" s="101">
        <f t="shared" si="200"/>
        <v>33</v>
      </c>
      <c r="AL303" s="96">
        <f t="shared" si="208"/>
        <v>22.988505747126435</v>
      </c>
      <c r="AM303" s="98">
        <f t="shared" si="201"/>
        <v>5.2225408593877498</v>
      </c>
      <c r="AN303" s="454"/>
      <c r="AO303" s="456"/>
    </row>
    <row r="304" spans="1:41">
      <c r="A304" s="451"/>
      <c r="B304" s="131">
        <f t="shared" si="209"/>
        <v>22.718052738336716</v>
      </c>
      <c r="C304" s="103" t="s">
        <v>116</v>
      </c>
      <c r="D304" s="104"/>
      <c r="E304" s="114" t="s">
        <v>0</v>
      </c>
      <c r="F304" s="116"/>
      <c r="G304" s="107"/>
      <c r="H304" s="107"/>
      <c r="I304" s="107"/>
      <c r="J304" s="107"/>
      <c r="K304" s="107"/>
      <c r="L304" s="107"/>
      <c r="M304" s="107"/>
      <c r="N304" s="109">
        <f t="shared" ref="N304:N305" si="210">(3*$F304)+(2*$G304)+$H304+$I304+$J304+$K304+$L304+M304</f>
        <v>0</v>
      </c>
      <c r="O304" s="109">
        <f t="shared" si="203"/>
        <v>0</v>
      </c>
      <c r="P304" s="110">
        <f t="shared" si="204"/>
        <v>0</v>
      </c>
      <c r="Q304" s="111">
        <v>4</v>
      </c>
      <c r="R304" s="112">
        <v>2</v>
      </c>
      <c r="S304" s="112">
        <v>2</v>
      </c>
      <c r="T304" s="112">
        <v>4</v>
      </c>
      <c r="U304" s="112">
        <v>6</v>
      </c>
      <c r="V304" s="112">
        <v>1</v>
      </c>
      <c r="W304" s="112">
        <v>2</v>
      </c>
      <c r="X304" s="112">
        <v>4</v>
      </c>
      <c r="Y304" s="96">
        <f t="shared" ref="Y304:Y308" si="211">(3*$Q304)+(2*$R304)+$S304+$T304+$U304+$V304+$W304+$X304</f>
        <v>35</v>
      </c>
      <c r="Z304" s="101">
        <f>IF($Y304&lt;&gt;0,(($Y304-$O$6)/($F$6-$O$6))*100,0)</f>
        <v>25.287356321839084</v>
      </c>
      <c r="AA304" s="98">
        <f t="shared" si="207"/>
        <v>5.744794945326527</v>
      </c>
      <c r="AB304" s="113"/>
      <c r="AC304" s="111">
        <v>4</v>
      </c>
      <c r="AD304" s="112">
        <v>2</v>
      </c>
      <c r="AE304" s="112">
        <v>2</v>
      </c>
      <c r="AF304" s="112">
        <v>4</v>
      </c>
      <c r="AG304" s="112">
        <v>6</v>
      </c>
      <c r="AH304" s="112">
        <v>1</v>
      </c>
      <c r="AI304" s="112">
        <v>2</v>
      </c>
      <c r="AJ304" s="112">
        <v>4</v>
      </c>
      <c r="AK304" s="101">
        <f t="shared" si="200"/>
        <v>35</v>
      </c>
      <c r="AL304" s="96">
        <f t="shared" si="208"/>
        <v>25.287356321839084</v>
      </c>
      <c r="AM304" s="98">
        <f t="shared" si="201"/>
        <v>5.744794945326527</v>
      </c>
      <c r="AN304" s="454"/>
      <c r="AO304" s="456"/>
    </row>
    <row r="305" spans="1:41">
      <c r="A305" s="451"/>
      <c r="B305" s="131">
        <f t="shared" si="209"/>
        <v>22.718052738336716</v>
      </c>
      <c r="C305" s="103" t="s">
        <v>195</v>
      </c>
      <c r="D305" s="104"/>
      <c r="E305" s="114" t="s">
        <v>0</v>
      </c>
      <c r="F305" s="116"/>
      <c r="G305" s="107"/>
      <c r="H305" s="107"/>
      <c r="I305" s="107"/>
      <c r="J305" s="107"/>
      <c r="K305" s="107"/>
      <c r="L305" s="107"/>
      <c r="M305" s="107"/>
      <c r="N305" s="109">
        <f t="shared" si="210"/>
        <v>0</v>
      </c>
      <c r="O305" s="109">
        <f t="shared" si="203"/>
        <v>0</v>
      </c>
      <c r="P305" s="110">
        <f t="shared" si="204"/>
        <v>0</v>
      </c>
      <c r="Q305" s="111">
        <v>2</v>
      </c>
      <c r="R305" s="112">
        <v>4</v>
      </c>
      <c r="S305" s="112">
        <v>2</v>
      </c>
      <c r="T305" s="112">
        <v>2</v>
      </c>
      <c r="U305" s="112">
        <v>6</v>
      </c>
      <c r="V305" s="112">
        <v>1</v>
      </c>
      <c r="W305" s="112">
        <v>4</v>
      </c>
      <c r="X305" s="112">
        <v>4</v>
      </c>
      <c r="Y305" s="96">
        <f t="shared" si="211"/>
        <v>33</v>
      </c>
      <c r="Z305" s="101">
        <f t="shared" si="206"/>
        <v>22.988505747126435</v>
      </c>
      <c r="AA305" s="98">
        <f t="shared" si="207"/>
        <v>5.2225408593877498</v>
      </c>
      <c r="AB305" s="113"/>
      <c r="AC305" s="111">
        <v>2</v>
      </c>
      <c r="AD305" s="112">
        <v>4</v>
      </c>
      <c r="AE305" s="112">
        <v>2</v>
      </c>
      <c r="AF305" s="112">
        <v>2</v>
      </c>
      <c r="AG305" s="112">
        <v>6</v>
      </c>
      <c r="AH305" s="112">
        <v>1</v>
      </c>
      <c r="AI305" s="112">
        <v>4</v>
      </c>
      <c r="AJ305" s="112">
        <v>4</v>
      </c>
      <c r="AK305" s="101">
        <f t="shared" si="200"/>
        <v>33</v>
      </c>
      <c r="AL305" s="96">
        <f t="shared" si="208"/>
        <v>22.988505747126435</v>
      </c>
      <c r="AM305" s="98">
        <f t="shared" si="201"/>
        <v>5.2225408593877498</v>
      </c>
      <c r="AN305" s="454"/>
      <c r="AO305" s="456"/>
    </row>
    <row r="306" spans="1:41">
      <c r="A306" s="451"/>
      <c r="B306" s="131">
        <f t="shared" si="209"/>
        <v>22.718052738336716</v>
      </c>
      <c r="C306" s="103" t="s">
        <v>197</v>
      </c>
      <c r="D306" s="104"/>
      <c r="E306" s="114" t="s">
        <v>0</v>
      </c>
      <c r="F306" s="116"/>
      <c r="G306" s="107"/>
      <c r="H306" s="107"/>
      <c r="I306" s="107"/>
      <c r="J306" s="107"/>
      <c r="K306" s="107"/>
      <c r="L306" s="107"/>
      <c r="M306" s="107"/>
      <c r="N306" s="109">
        <f>(3*$F306)+(2*$G306)+$H306+$I306+$J306+$K306+$L306+M306</f>
        <v>0</v>
      </c>
      <c r="O306" s="109">
        <f t="shared" si="203"/>
        <v>0</v>
      </c>
      <c r="P306" s="110">
        <f t="shared" si="204"/>
        <v>0</v>
      </c>
      <c r="Q306" s="111">
        <v>4</v>
      </c>
      <c r="R306" s="112">
        <v>2</v>
      </c>
      <c r="S306" s="112">
        <v>2</v>
      </c>
      <c r="T306" s="112">
        <v>4</v>
      </c>
      <c r="U306" s="112">
        <v>6</v>
      </c>
      <c r="V306" s="112">
        <v>1</v>
      </c>
      <c r="W306" s="112">
        <v>4</v>
      </c>
      <c r="X306" s="112">
        <v>4</v>
      </c>
      <c r="Y306" s="96">
        <f t="shared" si="211"/>
        <v>37</v>
      </c>
      <c r="Z306" s="101">
        <f t="shared" si="206"/>
        <v>27.586206896551722</v>
      </c>
      <c r="AA306" s="98">
        <f t="shared" si="207"/>
        <v>6.2670490312653007</v>
      </c>
      <c r="AB306" s="113"/>
      <c r="AC306" s="111">
        <v>4</v>
      </c>
      <c r="AD306" s="112">
        <v>2</v>
      </c>
      <c r="AE306" s="112">
        <v>2</v>
      </c>
      <c r="AF306" s="112">
        <v>4</v>
      </c>
      <c r="AG306" s="112">
        <v>6</v>
      </c>
      <c r="AH306" s="112">
        <v>1</v>
      </c>
      <c r="AI306" s="112">
        <v>4</v>
      </c>
      <c r="AJ306" s="112">
        <v>4</v>
      </c>
      <c r="AK306" s="101">
        <f>(3*$AC306)+(2*$AD306)+$AE306+$AF306+$AG306+$AH306+$AI306+$AJ306</f>
        <v>37</v>
      </c>
      <c r="AL306" s="96">
        <f t="shared" si="208"/>
        <v>27.586206896551722</v>
      </c>
      <c r="AM306" s="98">
        <f t="shared" si="201"/>
        <v>6.2670490312653007</v>
      </c>
      <c r="AN306" s="454"/>
      <c r="AO306" s="456"/>
    </row>
    <row r="307" spans="1:41" ht="28.5">
      <c r="A307" s="451"/>
      <c r="B307" s="131">
        <f t="shared" si="209"/>
        <v>22.718052738336716</v>
      </c>
      <c r="C307" s="103" t="s">
        <v>198</v>
      </c>
      <c r="D307" s="104"/>
      <c r="E307" s="114" t="s">
        <v>0</v>
      </c>
      <c r="F307" s="116"/>
      <c r="G307" s="107"/>
      <c r="H307" s="107"/>
      <c r="I307" s="107"/>
      <c r="J307" s="107"/>
      <c r="K307" s="107"/>
      <c r="L307" s="107"/>
      <c r="M307" s="107"/>
      <c r="N307" s="109">
        <f t="shared" ref="N307:N309" si="212">(3*$F307)+(2*$G307)+$H307+$I307+$J307+$K307+$L307+M307</f>
        <v>0</v>
      </c>
      <c r="O307" s="109">
        <f t="shared" si="203"/>
        <v>0</v>
      </c>
      <c r="P307" s="110">
        <f t="shared" si="204"/>
        <v>0</v>
      </c>
      <c r="Q307" s="111">
        <v>2</v>
      </c>
      <c r="R307" s="112">
        <v>1</v>
      </c>
      <c r="S307" s="112">
        <v>2</v>
      </c>
      <c r="T307" s="112">
        <v>2</v>
      </c>
      <c r="U307" s="112">
        <v>4</v>
      </c>
      <c r="V307" s="112">
        <v>1</v>
      </c>
      <c r="W307" s="112">
        <v>4</v>
      </c>
      <c r="X307" s="112">
        <v>1</v>
      </c>
      <c r="Y307" s="96">
        <f t="shared" si="211"/>
        <v>22</v>
      </c>
      <c r="Z307" s="101">
        <f t="shared" si="206"/>
        <v>10.344827586206897</v>
      </c>
      <c r="AA307" s="98">
        <f t="shared" si="207"/>
        <v>2.3501433867244881</v>
      </c>
      <c r="AB307" s="113"/>
      <c r="AC307" s="111">
        <v>2</v>
      </c>
      <c r="AD307" s="112">
        <v>1</v>
      </c>
      <c r="AE307" s="112">
        <v>2</v>
      </c>
      <c r="AF307" s="112">
        <v>2</v>
      </c>
      <c r="AG307" s="112">
        <v>4</v>
      </c>
      <c r="AH307" s="112">
        <v>1</v>
      </c>
      <c r="AI307" s="112">
        <v>4</v>
      </c>
      <c r="AJ307" s="112">
        <v>1</v>
      </c>
      <c r="AK307" s="101">
        <f>(3*$AC307)+(2*$AD307)+$AE307+$AF307+$AG307+$AH307+$AI307+$AJ307</f>
        <v>22</v>
      </c>
      <c r="AL307" s="96">
        <f t="shared" si="208"/>
        <v>10.344827586206897</v>
      </c>
      <c r="AM307" s="98">
        <f t="shared" si="201"/>
        <v>2.3501433867244881</v>
      </c>
      <c r="AN307" s="454"/>
      <c r="AO307" s="456"/>
    </row>
    <row r="308" spans="1:41" ht="28.5">
      <c r="A308" s="451"/>
      <c r="B308" s="131">
        <f t="shared" si="209"/>
        <v>22.718052738336716</v>
      </c>
      <c r="C308" s="103" t="s">
        <v>199</v>
      </c>
      <c r="D308" s="104"/>
      <c r="E308" s="114" t="s">
        <v>0</v>
      </c>
      <c r="F308" s="116"/>
      <c r="G308" s="107"/>
      <c r="H308" s="107"/>
      <c r="I308" s="107"/>
      <c r="J308" s="107"/>
      <c r="K308" s="107"/>
      <c r="L308" s="107"/>
      <c r="M308" s="107"/>
      <c r="N308" s="109">
        <f t="shared" si="212"/>
        <v>0</v>
      </c>
      <c r="O308" s="109">
        <f t="shared" si="203"/>
        <v>0</v>
      </c>
      <c r="P308" s="110">
        <f t="shared" si="204"/>
        <v>0</v>
      </c>
      <c r="Q308" s="111">
        <v>4</v>
      </c>
      <c r="R308" s="112">
        <v>1</v>
      </c>
      <c r="S308" s="112">
        <v>2</v>
      </c>
      <c r="T308" s="112">
        <v>2</v>
      </c>
      <c r="U308" s="112">
        <v>4</v>
      </c>
      <c r="V308" s="112">
        <v>1</v>
      </c>
      <c r="W308" s="112">
        <v>4</v>
      </c>
      <c r="X308" s="112">
        <v>1</v>
      </c>
      <c r="Y308" s="96">
        <f t="shared" si="211"/>
        <v>28</v>
      </c>
      <c r="Z308" s="101">
        <f t="shared" si="206"/>
        <v>17.241379310344829</v>
      </c>
      <c r="AA308" s="98">
        <f t="shared" si="207"/>
        <v>3.9169056445408135</v>
      </c>
      <c r="AB308" s="113"/>
      <c r="AC308" s="111">
        <v>4</v>
      </c>
      <c r="AD308" s="112">
        <v>1</v>
      </c>
      <c r="AE308" s="112">
        <v>2</v>
      </c>
      <c r="AF308" s="112">
        <v>2</v>
      </c>
      <c r="AG308" s="112">
        <v>4</v>
      </c>
      <c r="AH308" s="112">
        <v>1</v>
      </c>
      <c r="AI308" s="112">
        <v>4</v>
      </c>
      <c r="AJ308" s="112">
        <v>1</v>
      </c>
      <c r="AK308" s="101">
        <f t="shared" si="200"/>
        <v>28</v>
      </c>
      <c r="AL308" s="96">
        <f t="shared" si="208"/>
        <v>17.241379310344829</v>
      </c>
      <c r="AM308" s="98">
        <f t="shared" si="201"/>
        <v>3.9169056445408135</v>
      </c>
      <c r="AN308" s="454"/>
      <c r="AO308" s="456"/>
    </row>
    <row r="309" spans="1:41" ht="15.75" thickBot="1">
      <c r="A309" s="451"/>
      <c r="B309" s="131">
        <f t="shared" si="209"/>
        <v>22.718052738336716</v>
      </c>
      <c r="C309" s="103" t="s">
        <v>130</v>
      </c>
      <c r="D309" s="104"/>
      <c r="E309" s="114" t="s">
        <v>216</v>
      </c>
      <c r="F309" s="116"/>
      <c r="G309" s="107">
        <v>2</v>
      </c>
      <c r="H309" s="107">
        <v>2</v>
      </c>
      <c r="I309" s="107">
        <v>2</v>
      </c>
      <c r="J309" s="107">
        <v>4</v>
      </c>
      <c r="K309" s="107">
        <v>4</v>
      </c>
      <c r="L309" s="107">
        <v>2</v>
      </c>
      <c r="M309" s="107">
        <v>1</v>
      </c>
      <c r="N309" s="109">
        <f t="shared" si="212"/>
        <v>19</v>
      </c>
      <c r="O309" s="109">
        <f t="shared" si="203"/>
        <v>6.8965517241379306</v>
      </c>
      <c r="P309" s="110">
        <f t="shared" si="204"/>
        <v>1.5667622578163252</v>
      </c>
      <c r="Q309" s="111"/>
      <c r="R309" s="112"/>
      <c r="S309" s="112"/>
      <c r="T309" s="112"/>
      <c r="U309" s="112"/>
      <c r="V309" s="112"/>
      <c r="W309" s="112"/>
      <c r="X309" s="112"/>
      <c r="Y309" s="96">
        <f t="shared" si="205"/>
        <v>0</v>
      </c>
      <c r="Z309" s="101">
        <f t="shared" si="206"/>
        <v>0</v>
      </c>
      <c r="AA309" s="98">
        <f t="shared" si="207"/>
        <v>0</v>
      </c>
      <c r="AB309" s="113"/>
      <c r="AC309" s="112"/>
      <c r="AD309" s="112"/>
      <c r="AE309" s="112"/>
      <c r="AF309" s="112"/>
      <c r="AG309" s="112"/>
      <c r="AH309" s="112"/>
      <c r="AI309" s="112"/>
      <c r="AJ309" s="112"/>
      <c r="AK309" s="101">
        <f t="shared" si="200"/>
        <v>0</v>
      </c>
      <c r="AL309" s="96">
        <f t="shared" si="208"/>
        <v>0</v>
      </c>
      <c r="AM309" s="98">
        <f t="shared" si="201"/>
        <v>0</v>
      </c>
      <c r="AN309" s="454"/>
      <c r="AO309" s="456"/>
    </row>
    <row r="310" spans="1:41" ht="15.75" thickBot="1">
      <c r="A310" s="452"/>
      <c r="B310" s="131">
        <f t="shared" si="209"/>
        <v>22.718052738336716</v>
      </c>
      <c r="C310" s="457"/>
      <c r="D310" s="458"/>
      <c r="E310" s="459"/>
      <c r="F310" s="460" t="s">
        <v>183</v>
      </c>
      <c r="G310" s="461"/>
      <c r="H310" s="461"/>
      <c r="I310" s="461"/>
      <c r="J310" s="461"/>
      <c r="K310" s="461"/>
      <c r="L310" s="461"/>
      <c r="M310" s="462"/>
      <c r="N310" s="118">
        <f>IF(SUM($N301:$N309),(1-EXP(-((SUM($N301:$N309)/COUNTIF($N301:$N309,"&gt;0"))^1)))*($F$6-(MAX($N301:$N309)))*(1-1/(EXP((((COUNTIF($N301:$N309,"&gt;0")^1)-1)*0.1))))+(MAX($N301:$N309)),0)</f>
        <v>19</v>
      </c>
      <c r="O310" s="119">
        <f>IF($N310&lt;&gt;0,(($N310-$O$6)/($F$6-$O$6))*100,0)</f>
        <v>6.8965517241379306</v>
      </c>
      <c r="P310" s="120">
        <f>IF(SUM($N301:$N309),(($O310*$B306)/100),0)</f>
        <v>1.5667622578163252</v>
      </c>
      <c r="Q310" s="463" t="s">
        <v>184</v>
      </c>
      <c r="R310" s="461"/>
      <c r="S310" s="461"/>
      <c r="T310" s="461"/>
      <c r="U310" s="461"/>
      <c r="V310" s="461"/>
      <c r="W310" s="461"/>
      <c r="X310" s="462"/>
      <c r="Y310" s="121">
        <f>IF(SUM($Y301:$Y309),(1-EXP(-((SUM($Y301:$Y309)/COUNTIF($Y301:$Y309,"&gt;0"))^1)))*($F$6-(MAX($Y301:$Y309)))*(1-1/(EXP((((COUNTIF($Y301:$Y309,"&gt;0")^1)-1)*0.1))))+(MAX($Y301:$Y309)),0)</f>
        <v>68.715125861140109</v>
      </c>
      <c r="Z310" s="122">
        <f>IF($Y310&lt;&gt;0,(($Y310-$O$6)/($F$6-$O$6))*100,0)</f>
        <v>64.04037455303461</v>
      </c>
      <c r="AA310" s="120">
        <f>IF(SUM($Y301:$Y309),(($Z310*$B310)/100),0)</f>
        <v>14.54872606478677</v>
      </c>
      <c r="AB310" s="123">
        <f>+P310-AA310</f>
        <v>-12.981963806970445</v>
      </c>
      <c r="AC310" s="124" t="s">
        <v>158</v>
      </c>
      <c r="AD310" s="463" t="s">
        <v>185</v>
      </c>
      <c r="AE310" s="461"/>
      <c r="AF310" s="461"/>
      <c r="AG310" s="461"/>
      <c r="AH310" s="461"/>
      <c r="AI310" s="461"/>
      <c r="AJ310" s="464"/>
      <c r="AK310" s="122">
        <f>IF(SUM($AK301:$AK309),(1-EXP(-((SUM($AK301:$AK309)/COUNTIF($AK301:$AK309,"&gt;0"))^1)))*($F$6-(MAX($AK301:$AK309)))*(1-1/(EXP((((COUNTIF($AK301:$AK309,"&gt;0")^1)-1)*0.1))))+(MAX($AK301:$AK309)),0)</f>
        <v>68.715125861140109</v>
      </c>
      <c r="AL310" s="122">
        <f>IF($AK310&lt;&gt;0,(($AK310-$O$6)/($F$6-$O$6))*100,0)</f>
        <v>64.04037455303461</v>
      </c>
      <c r="AM310" s="120">
        <f>IF(SUM($AK301:$AK309),(($AL310*$B310)/100),0)</f>
        <v>14.54872606478677</v>
      </c>
      <c r="AN310" s="125" t="s">
        <v>186</v>
      </c>
      <c r="AO310" s="126">
        <f>$P310-$AM310</f>
        <v>-12.981963806970445</v>
      </c>
    </row>
    <row r="311" spans="1:41">
      <c r="T311">
        <f>COUNTIF(Y301:Y309,"&lt;25")</f>
        <v>2</v>
      </c>
      <c r="U311">
        <f>COUNTIFS((Y301:Y309),"&gt;=25",(Y301:Y309),"&lt;50")</f>
        <v>7</v>
      </c>
      <c r="V311">
        <f>COUNTIFS((Y301:Y309),"&gt;=50",(Y301:Y309),"&lt;70")</f>
        <v>0</v>
      </c>
      <c r="W311">
        <f>COUNTIFS((Y301:Y309),"&gt;70",(Y301:Y309),"&lt;100")</f>
        <v>0</v>
      </c>
      <c r="X311">
        <f>SUM(T311:W311)</f>
        <v>9</v>
      </c>
      <c r="AF311">
        <f>COUNTIF(AK301:AK309,"&lt;25")</f>
        <v>2</v>
      </c>
      <c r="AG311">
        <f>COUNTIFS((AK301:AK309),"&gt;=25",(AK301:AK309),"&lt;50")</f>
        <v>7</v>
      </c>
      <c r="AH311">
        <f>COUNTIFS((AK301:AK309),"&gt;=50",(AK301:AK309),"&lt;70")</f>
        <v>0</v>
      </c>
      <c r="AI311">
        <f>COUNTIFS((AK301:AK309),"&gt;70",(AK301:AK309),"&lt;100")</f>
        <v>0</v>
      </c>
      <c r="AJ311">
        <f>SUM(AF311:AI311)</f>
        <v>9</v>
      </c>
    </row>
    <row r="313" spans="1:41" ht="15.75" thickBot="1"/>
    <row r="314" spans="1:41">
      <c r="A314" s="470" t="s">
        <v>146</v>
      </c>
      <c r="B314" s="472" t="s">
        <v>147</v>
      </c>
      <c r="C314" s="474" t="s">
        <v>148</v>
      </c>
      <c r="D314" s="476" t="s">
        <v>149</v>
      </c>
      <c r="E314" s="478" t="s">
        <v>150</v>
      </c>
      <c r="F314" s="465" t="s">
        <v>151</v>
      </c>
      <c r="G314" s="466"/>
      <c r="H314" s="466"/>
      <c r="I314" s="466"/>
      <c r="J314" s="466"/>
      <c r="K314" s="466"/>
      <c r="L314" s="466"/>
      <c r="M314" s="466"/>
      <c r="N314" s="466" t="s">
        <v>152</v>
      </c>
      <c r="O314" s="466"/>
      <c r="P314" s="467"/>
      <c r="Q314" s="443" t="s">
        <v>153</v>
      </c>
      <c r="R314" s="444"/>
      <c r="S314" s="444"/>
      <c r="T314" s="444"/>
      <c r="U314" s="444"/>
      <c r="V314" s="444"/>
      <c r="W314" s="444"/>
      <c r="X314" s="444"/>
      <c r="Y314" s="444" t="s">
        <v>152</v>
      </c>
      <c r="Z314" s="444"/>
      <c r="AA314" s="445"/>
      <c r="AB314" s="468" t="s">
        <v>154</v>
      </c>
      <c r="AC314" s="441" t="s">
        <v>155</v>
      </c>
      <c r="AD314" s="442"/>
      <c r="AE314" s="442"/>
      <c r="AF314" s="442"/>
      <c r="AG314" s="442"/>
      <c r="AH314" s="442"/>
      <c r="AI314" s="442"/>
      <c r="AJ314" s="443"/>
      <c r="AK314" s="444" t="s">
        <v>152</v>
      </c>
      <c r="AL314" s="444"/>
      <c r="AM314" s="445"/>
      <c r="AN314" s="446" t="s">
        <v>156</v>
      </c>
      <c r="AO314" s="448" t="s">
        <v>157</v>
      </c>
    </row>
    <row r="315" spans="1:41" ht="34.5" thickBot="1">
      <c r="A315" s="471"/>
      <c r="B315" s="473"/>
      <c r="C315" s="475"/>
      <c r="D315" s="477"/>
      <c r="E315" s="475"/>
      <c r="F315" s="78" t="s">
        <v>158</v>
      </c>
      <c r="G315" s="79" t="s">
        <v>159</v>
      </c>
      <c r="H315" s="79" t="s">
        <v>160</v>
      </c>
      <c r="I315" s="79" t="s">
        <v>161</v>
      </c>
      <c r="J315" s="79" t="s">
        <v>162</v>
      </c>
      <c r="K315" s="79" t="s">
        <v>163</v>
      </c>
      <c r="L315" s="79" t="s">
        <v>164</v>
      </c>
      <c r="M315" s="79" t="s">
        <v>165</v>
      </c>
      <c r="N315" s="127" t="s">
        <v>166</v>
      </c>
      <c r="O315" s="127" t="s">
        <v>167</v>
      </c>
      <c r="P315" s="81" t="s">
        <v>168</v>
      </c>
      <c r="Q315" s="82" t="s">
        <v>158</v>
      </c>
      <c r="R315" s="83" t="s">
        <v>159</v>
      </c>
      <c r="S315" s="83" t="s">
        <v>160</v>
      </c>
      <c r="T315" s="83" t="s">
        <v>161</v>
      </c>
      <c r="U315" s="83" t="s">
        <v>162</v>
      </c>
      <c r="V315" s="83" t="s">
        <v>163</v>
      </c>
      <c r="W315" s="83" t="s">
        <v>164</v>
      </c>
      <c r="X315" s="83" t="s">
        <v>165</v>
      </c>
      <c r="Y315" s="84" t="s">
        <v>169</v>
      </c>
      <c r="Z315" s="84" t="s">
        <v>170</v>
      </c>
      <c r="AA315" s="85" t="s">
        <v>171</v>
      </c>
      <c r="AB315" s="469"/>
      <c r="AC315" s="83" t="s">
        <v>172</v>
      </c>
      <c r="AD315" s="83" t="s">
        <v>173</v>
      </c>
      <c r="AE315" s="83" t="s">
        <v>174</v>
      </c>
      <c r="AF315" s="83" t="s">
        <v>175</v>
      </c>
      <c r="AG315" s="83" t="s">
        <v>176</v>
      </c>
      <c r="AH315" s="83" t="s">
        <v>177</v>
      </c>
      <c r="AI315" s="83" t="s">
        <v>178</v>
      </c>
      <c r="AJ315" s="83" t="s">
        <v>179</v>
      </c>
      <c r="AK315" s="84" t="s">
        <v>180</v>
      </c>
      <c r="AL315" s="84" t="s">
        <v>181</v>
      </c>
      <c r="AM315" s="84" t="s">
        <v>182</v>
      </c>
      <c r="AN315" s="447"/>
      <c r="AO315" s="449"/>
    </row>
    <row r="316" spans="1:41">
      <c r="A316" s="450" t="s">
        <v>210</v>
      </c>
      <c r="B316" s="130">
        <f>'3- Ponderacion factores'!N52</f>
        <v>85.192697768762685</v>
      </c>
      <c r="C316" s="87" t="s">
        <v>108</v>
      </c>
      <c r="D316" s="88"/>
      <c r="E316" s="89" t="s">
        <v>0</v>
      </c>
      <c r="F316" s="90"/>
      <c r="G316" s="91"/>
      <c r="H316" s="91"/>
      <c r="I316" s="91"/>
      <c r="J316" s="91"/>
      <c r="K316" s="91"/>
      <c r="L316" s="91"/>
      <c r="M316" s="91"/>
      <c r="N316" s="92">
        <f>(3*$F316)+(2*$G316)+$H316+$I316+$J316+$K316+$L316+M316</f>
        <v>0</v>
      </c>
      <c r="O316" s="93">
        <f>IF($N316&lt;&gt;0,(($N316-$O$6)/($F$6-$O$6))*100,0)</f>
        <v>0</v>
      </c>
      <c r="P316" s="94">
        <f>($O316*$B316)/100</f>
        <v>0</v>
      </c>
      <c r="Q316" s="95">
        <v>2</v>
      </c>
      <c r="R316" s="95">
        <v>4</v>
      </c>
      <c r="S316" s="95">
        <v>2</v>
      </c>
      <c r="T316" s="95">
        <v>2</v>
      </c>
      <c r="U316" s="95">
        <v>6</v>
      </c>
      <c r="V316" s="95">
        <v>1</v>
      </c>
      <c r="W316" s="95">
        <v>4</v>
      </c>
      <c r="X316" s="95">
        <v>1</v>
      </c>
      <c r="Y316" s="96">
        <f>(3*$Q316)+(2*$R316)+$S316+$T316+$U316+$V316+$W316+$X316</f>
        <v>30</v>
      </c>
      <c r="Z316" s="97">
        <f>IF($Y316&lt;&gt;0,(($Y316-$O$6)/($F$6-$O$6))*100,0)</f>
        <v>19.540229885057471</v>
      </c>
      <c r="AA316" s="98">
        <f>($Z316*$B316)/100</f>
        <v>16.646848989298455</v>
      </c>
      <c r="AB316" s="99"/>
      <c r="AC316" s="95">
        <v>2</v>
      </c>
      <c r="AD316" s="95">
        <v>4</v>
      </c>
      <c r="AE316" s="95">
        <v>2</v>
      </c>
      <c r="AF316" s="95">
        <v>2</v>
      </c>
      <c r="AG316" s="95">
        <v>6</v>
      </c>
      <c r="AH316" s="95">
        <v>1</v>
      </c>
      <c r="AI316" s="95">
        <v>4</v>
      </c>
      <c r="AJ316" s="95">
        <v>1</v>
      </c>
      <c r="AK316" s="101">
        <f t="shared" ref="AK316:AK331" si="213">(3*$AC316)+(2*$AD316)+$AE316+$AF316+$AG316+$AH316+$AI316+$AJ316</f>
        <v>30</v>
      </c>
      <c r="AL316" s="96">
        <f>IF($AK316&lt;&gt;0,(($AK316-$O$6)/($F$6-$O$6))*100,0)</f>
        <v>19.540229885057471</v>
      </c>
      <c r="AM316" s="98">
        <f t="shared" ref="AM316:AM331" si="214">($AL316*$B316)/100</f>
        <v>16.646848989298455</v>
      </c>
      <c r="AN316" s="453">
        <f>$AO332-$AB332</f>
        <v>1.6903198199821929</v>
      </c>
      <c r="AO316" s="455"/>
    </row>
    <row r="317" spans="1:41">
      <c r="A317" s="451"/>
      <c r="B317" s="131">
        <f>$B$316</f>
        <v>85.192697768762685</v>
      </c>
      <c r="C317" s="103" t="s">
        <v>109</v>
      </c>
      <c r="D317" s="104"/>
      <c r="E317" s="105" t="s">
        <v>0</v>
      </c>
      <c r="F317" s="106"/>
      <c r="G317" s="107"/>
      <c r="H317" s="107"/>
      <c r="I317" s="107"/>
      <c r="J317" s="107"/>
      <c r="K317" s="107"/>
      <c r="L317" s="107"/>
      <c r="M317" s="107"/>
      <c r="N317" s="108">
        <f>(3*$F317)+(2*$G317)+$H317+$I317+$J317+$K317+$L317+M317</f>
        <v>0</v>
      </c>
      <c r="O317" s="109">
        <f t="shared" ref="O317:O331" si="215">IF($N317&lt;&gt;0,(($N317-$O$6)/($F$6-$O$6))*100,0)</f>
        <v>0</v>
      </c>
      <c r="P317" s="110">
        <f t="shared" ref="P317:P331" si="216">($O317*$B317)/100</f>
        <v>0</v>
      </c>
      <c r="Q317" s="111">
        <v>2</v>
      </c>
      <c r="R317" s="112">
        <v>2</v>
      </c>
      <c r="S317" s="112">
        <v>2</v>
      </c>
      <c r="T317" s="112">
        <v>2</v>
      </c>
      <c r="U317" s="112">
        <v>4</v>
      </c>
      <c r="V317" s="112">
        <v>1</v>
      </c>
      <c r="W317" s="112">
        <v>4</v>
      </c>
      <c r="X317" s="112">
        <v>1</v>
      </c>
      <c r="Y317" s="96">
        <f t="shared" ref="Y317:Y331" si="217">(3*$Q317)+(2*$R317)+$S317+$T317+$U317+$V317+$W317+$X317</f>
        <v>24</v>
      </c>
      <c r="Z317" s="101">
        <f t="shared" ref="Z317:Z331" si="218">IF($Y317&lt;&gt;0,(($Y317-$O$6)/($F$6-$O$6))*100,0)</f>
        <v>12.643678160919542</v>
      </c>
      <c r="AA317" s="98">
        <f t="shared" ref="AA317:AA331" si="219">($Z317*$B317)/100</f>
        <v>10.771490522487237</v>
      </c>
      <c r="AB317" s="113"/>
      <c r="AC317" s="111">
        <v>2</v>
      </c>
      <c r="AD317" s="112">
        <v>2</v>
      </c>
      <c r="AE317" s="112">
        <v>2</v>
      </c>
      <c r="AF317" s="112">
        <v>2</v>
      </c>
      <c r="AG317" s="112">
        <v>4</v>
      </c>
      <c r="AH317" s="112">
        <v>1</v>
      </c>
      <c r="AI317" s="112">
        <v>4</v>
      </c>
      <c r="AJ317" s="112">
        <v>1</v>
      </c>
      <c r="AK317" s="101">
        <f t="shared" si="213"/>
        <v>24</v>
      </c>
      <c r="AL317" s="96">
        <f t="shared" ref="AL317:AL331" si="220">IF($AK317&lt;&gt;0,(($AK317-$O$6)/($F$6-$O$6))*100,0)</f>
        <v>12.643678160919542</v>
      </c>
      <c r="AM317" s="98">
        <f t="shared" si="214"/>
        <v>10.771490522487237</v>
      </c>
      <c r="AN317" s="454"/>
      <c r="AO317" s="456"/>
    </row>
    <row r="318" spans="1:41">
      <c r="A318" s="451"/>
      <c r="B318" s="131">
        <f t="shared" ref="B318:B332" si="221">$B$316</f>
        <v>85.192697768762685</v>
      </c>
      <c r="C318" s="103" t="s">
        <v>191</v>
      </c>
      <c r="D318" s="104"/>
      <c r="E318" s="105" t="s">
        <v>0</v>
      </c>
      <c r="F318" s="106"/>
      <c r="G318" s="107"/>
      <c r="H318" s="107"/>
      <c r="I318" s="107"/>
      <c r="J318" s="107"/>
      <c r="K318" s="107"/>
      <c r="L318" s="107"/>
      <c r="M318" s="107"/>
      <c r="N318" s="108">
        <f t="shared" ref="N318" si="222">(3*$F318)+(2*$G318)+$H318+$I318+$J318+$K318+$L318+M318</f>
        <v>0</v>
      </c>
      <c r="O318" s="109">
        <f t="shared" si="215"/>
        <v>0</v>
      </c>
      <c r="P318" s="110">
        <f t="shared" si="216"/>
        <v>0</v>
      </c>
      <c r="Q318" s="111">
        <v>2</v>
      </c>
      <c r="R318" s="112">
        <v>2</v>
      </c>
      <c r="S318" s="112">
        <v>2</v>
      </c>
      <c r="T318" s="112">
        <v>2</v>
      </c>
      <c r="U318" s="112">
        <v>4</v>
      </c>
      <c r="V318" s="112">
        <v>1</v>
      </c>
      <c r="W318" s="112">
        <v>4</v>
      </c>
      <c r="X318" s="112">
        <v>1</v>
      </c>
      <c r="Y318" s="96">
        <f t="shared" si="217"/>
        <v>24</v>
      </c>
      <c r="Z318" s="101">
        <f t="shared" si="218"/>
        <v>12.643678160919542</v>
      </c>
      <c r="AA318" s="98">
        <f t="shared" si="219"/>
        <v>10.771490522487237</v>
      </c>
      <c r="AB318" s="113"/>
      <c r="AC318" s="111">
        <v>2</v>
      </c>
      <c r="AD318" s="112">
        <v>2</v>
      </c>
      <c r="AE318" s="112">
        <v>2</v>
      </c>
      <c r="AF318" s="112">
        <v>2</v>
      </c>
      <c r="AG318" s="112">
        <v>4</v>
      </c>
      <c r="AH318" s="112">
        <v>1</v>
      </c>
      <c r="AI318" s="112">
        <v>4</v>
      </c>
      <c r="AJ318" s="112">
        <v>1</v>
      </c>
      <c r="AK318" s="101">
        <f t="shared" si="213"/>
        <v>24</v>
      </c>
      <c r="AL318" s="96">
        <f t="shared" si="220"/>
        <v>12.643678160919542</v>
      </c>
      <c r="AM318" s="98">
        <f t="shared" si="214"/>
        <v>10.771490522487237</v>
      </c>
      <c r="AN318" s="454"/>
      <c r="AO318" s="456"/>
    </row>
    <row r="319" spans="1:41">
      <c r="A319" s="451"/>
      <c r="B319" s="131">
        <f t="shared" si="221"/>
        <v>85.192697768762685</v>
      </c>
      <c r="C319" s="103" t="s">
        <v>114</v>
      </c>
      <c r="D319" s="104"/>
      <c r="E319" s="114" t="s">
        <v>0</v>
      </c>
      <c r="F319" s="116"/>
      <c r="G319" s="107"/>
      <c r="H319" s="107"/>
      <c r="I319" s="107"/>
      <c r="J319" s="107"/>
      <c r="K319" s="107"/>
      <c r="L319" s="107"/>
      <c r="M319" s="107"/>
      <c r="N319" s="109">
        <f>(3*$F319)+(2*$G319)+$H319+$I319+$J319+$K319+$L319+M319</f>
        <v>0</v>
      </c>
      <c r="O319" s="109">
        <f t="shared" si="215"/>
        <v>0</v>
      </c>
      <c r="P319" s="110">
        <f t="shared" si="216"/>
        <v>0</v>
      </c>
      <c r="Q319" s="111">
        <v>4</v>
      </c>
      <c r="R319" s="112">
        <v>1</v>
      </c>
      <c r="S319" s="112">
        <v>4</v>
      </c>
      <c r="T319" s="112">
        <v>2</v>
      </c>
      <c r="U319" s="112">
        <v>4</v>
      </c>
      <c r="V319" s="112">
        <v>1</v>
      </c>
      <c r="W319" s="112">
        <v>4</v>
      </c>
      <c r="X319" s="112">
        <v>1</v>
      </c>
      <c r="Y319" s="96">
        <f t="shared" si="217"/>
        <v>30</v>
      </c>
      <c r="Z319" s="101">
        <f t="shared" si="218"/>
        <v>19.540229885057471</v>
      </c>
      <c r="AA319" s="98">
        <f t="shared" si="219"/>
        <v>16.646848989298455</v>
      </c>
      <c r="AB319" s="113"/>
      <c r="AC319" s="111">
        <v>4</v>
      </c>
      <c r="AD319" s="112">
        <v>1</v>
      </c>
      <c r="AE319" s="112">
        <v>4</v>
      </c>
      <c r="AF319" s="112">
        <v>2</v>
      </c>
      <c r="AG319" s="112">
        <v>4</v>
      </c>
      <c r="AH319" s="112">
        <v>1</v>
      </c>
      <c r="AI319" s="112">
        <v>4</v>
      </c>
      <c r="AJ319" s="112">
        <v>1</v>
      </c>
      <c r="AK319" s="101">
        <f t="shared" si="213"/>
        <v>30</v>
      </c>
      <c r="AL319" s="96">
        <f t="shared" si="220"/>
        <v>19.540229885057471</v>
      </c>
      <c r="AM319" s="98">
        <f t="shared" si="214"/>
        <v>16.646848989298455</v>
      </c>
      <c r="AN319" s="454"/>
      <c r="AO319" s="456"/>
    </row>
    <row r="320" spans="1:41">
      <c r="A320" s="451"/>
      <c r="B320" s="131">
        <f t="shared" si="221"/>
        <v>85.192697768762685</v>
      </c>
      <c r="C320" s="103" t="s">
        <v>115</v>
      </c>
      <c r="D320" s="104"/>
      <c r="E320" s="114" t="s">
        <v>0</v>
      </c>
      <c r="F320" s="116"/>
      <c r="G320" s="107"/>
      <c r="H320" s="107"/>
      <c r="I320" s="107"/>
      <c r="J320" s="107"/>
      <c r="K320" s="107"/>
      <c r="L320" s="107"/>
      <c r="M320" s="107"/>
      <c r="N320" s="109">
        <f t="shared" ref="N320:N325" si="223">(3*$F320)+(2*$G320)+$H320+$I320+$J320+$K320+$L320+M320</f>
        <v>0</v>
      </c>
      <c r="O320" s="109">
        <f t="shared" si="215"/>
        <v>0</v>
      </c>
      <c r="P320" s="110">
        <f t="shared" si="216"/>
        <v>0</v>
      </c>
      <c r="Q320" s="111">
        <v>2</v>
      </c>
      <c r="R320" s="112">
        <v>1</v>
      </c>
      <c r="S320" s="112">
        <v>2</v>
      </c>
      <c r="T320" s="112">
        <v>1</v>
      </c>
      <c r="U320" s="112">
        <v>4</v>
      </c>
      <c r="V320" s="112">
        <v>1</v>
      </c>
      <c r="W320" s="112">
        <v>2</v>
      </c>
      <c r="X320" s="112">
        <v>1</v>
      </c>
      <c r="Y320" s="96">
        <f t="shared" si="217"/>
        <v>19</v>
      </c>
      <c r="Z320" s="101">
        <f t="shared" si="218"/>
        <v>6.8965517241379306</v>
      </c>
      <c r="AA320" s="98">
        <f t="shared" si="219"/>
        <v>5.8753584668112193</v>
      </c>
      <c r="AB320" s="113"/>
      <c r="AC320" s="111">
        <v>2</v>
      </c>
      <c r="AD320" s="112">
        <v>1</v>
      </c>
      <c r="AE320" s="112">
        <v>2</v>
      </c>
      <c r="AF320" s="112">
        <v>1</v>
      </c>
      <c r="AG320" s="112">
        <v>4</v>
      </c>
      <c r="AH320" s="112">
        <v>1</v>
      </c>
      <c r="AI320" s="112">
        <v>2</v>
      </c>
      <c r="AJ320" s="112">
        <v>1</v>
      </c>
      <c r="AK320" s="101">
        <f t="shared" si="213"/>
        <v>19</v>
      </c>
      <c r="AL320" s="96">
        <f t="shared" si="220"/>
        <v>6.8965517241379306</v>
      </c>
      <c r="AM320" s="98">
        <f t="shared" si="214"/>
        <v>5.8753584668112193</v>
      </c>
      <c r="AN320" s="454"/>
      <c r="AO320" s="456"/>
    </row>
    <row r="321" spans="1:41">
      <c r="A321" s="451"/>
      <c r="B321" s="131">
        <f t="shared" si="221"/>
        <v>85.192697768762685</v>
      </c>
      <c r="C321" s="103" t="s">
        <v>116</v>
      </c>
      <c r="D321" s="104"/>
      <c r="E321" s="114" t="s">
        <v>0</v>
      </c>
      <c r="F321" s="116"/>
      <c r="G321" s="107"/>
      <c r="H321" s="107"/>
      <c r="I321" s="107"/>
      <c r="J321" s="107"/>
      <c r="K321" s="107"/>
      <c r="L321" s="107"/>
      <c r="M321" s="107"/>
      <c r="N321" s="109">
        <f t="shared" si="223"/>
        <v>0</v>
      </c>
      <c r="O321" s="109">
        <f t="shared" si="215"/>
        <v>0</v>
      </c>
      <c r="P321" s="110">
        <f t="shared" si="216"/>
        <v>0</v>
      </c>
      <c r="Q321" s="111">
        <v>4</v>
      </c>
      <c r="R321" s="112">
        <v>4</v>
      </c>
      <c r="S321" s="112">
        <v>4</v>
      </c>
      <c r="T321" s="112">
        <v>4</v>
      </c>
      <c r="U321" s="112">
        <v>6</v>
      </c>
      <c r="V321" s="112">
        <v>4</v>
      </c>
      <c r="W321" s="112">
        <v>4</v>
      </c>
      <c r="X321" s="112">
        <v>4</v>
      </c>
      <c r="Y321" s="96">
        <f t="shared" si="217"/>
        <v>46</v>
      </c>
      <c r="Z321" s="101">
        <f>IF($Y321&lt;&gt;0,(($Y321-$O$6)/($F$6-$O$6))*100,0)</f>
        <v>37.931034482758619</v>
      </c>
      <c r="AA321" s="98">
        <f t="shared" si="219"/>
        <v>32.314471567461709</v>
      </c>
      <c r="AB321" s="113"/>
      <c r="AC321" s="111">
        <v>4</v>
      </c>
      <c r="AD321" s="112">
        <v>4</v>
      </c>
      <c r="AE321" s="112">
        <v>4</v>
      </c>
      <c r="AF321" s="112">
        <v>4</v>
      </c>
      <c r="AG321" s="112">
        <v>6</v>
      </c>
      <c r="AH321" s="112">
        <v>4</v>
      </c>
      <c r="AI321" s="112">
        <v>4</v>
      </c>
      <c r="AJ321" s="112">
        <v>4</v>
      </c>
      <c r="AK321" s="101">
        <f t="shared" si="213"/>
        <v>46</v>
      </c>
      <c r="AL321" s="96">
        <f t="shared" si="220"/>
        <v>37.931034482758619</v>
      </c>
      <c r="AM321" s="98">
        <f t="shared" si="214"/>
        <v>32.314471567461709</v>
      </c>
      <c r="AN321" s="454"/>
      <c r="AO321" s="456"/>
    </row>
    <row r="322" spans="1:41">
      <c r="A322" s="451"/>
      <c r="B322" s="131">
        <f t="shared" si="221"/>
        <v>85.192697768762685</v>
      </c>
      <c r="C322" s="103" t="s">
        <v>195</v>
      </c>
      <c r="D322" s="104"/>
      <c r="E322" s="114" t="s">
        <v>0</v>
      </c>
      <c r="F322" s="116"/>
      <c r="G322" s="107"/>
      <c r="H322" s="107"/>
      <c r="I322" s="107"/>
      <c r="J322" s="107"/>
      <c r="K322" s="107"/>
      <c r="L322" s="107"/>
      <c r="M322" s="107"/>
      <c r="N322" s="109">
        <f t="shared" si="223"/>
        <v>0</v>
      </c>
      <c r="O322" s="109">
        <f t="shared" si="215"/>
        <v>0</v>
      </c>
      <c r="P322" s="110">
        <f t="shared" si="216"/>
        <v>0</v>
      </c>
      <c r="Q322" s="111">
        <v>4</v>
      </c>
      <c r="R322" s="112">
        <v>4</v>
      </c>
      <c r="S322" s="112">
        <v>4</v>
      </c>
      <c r="T322" s="112">
        <v>2</v>
      </c>
      <c r="U322" s="112">
        <v>6</v>
      </c>
      <c r="V322" s="112">
        <v>1</v>
      </c>
      <c r="W322" s="112">
        <v>4</v>
      </c>
      <c r="X322" s="112">
        <v>4</v>
      </c>
      <c r="Y322" s="96">
        <f t="shared" si="217"/>
        <v>41</v>
      </c>
      <c r="Z322" s="101">
        <f t="shared" si="218"/>
        <v>32.183908045977013</v>
      </c>
      <c r="AA322" s="98">
        <f t="shared" si="219"/>
        <v>27.418339511785693</v>
      </c>
      <c r="AB322" s="113"/>
      <c r="AC322" s="111">
        <v>4</v>
      </c>
      <c r="AD322" s="112">
        <v>4</v>
      </c>
      <c r="AE322" s="112">
        <v>4</v>
      </c>
      <c r="AF322" s="112">
        <v>2</v>
      </c>
      <c r="AG322" s="112">
        <v>6</v>
      </c>
      <c r="AH322" s="112">
        <v>1</v>
      </c>
      <c r="AI322" s="112">
        <v>4</v>
      </c>
      <c r="AJ322" s="112">
        <v>4</v>
      </c>
      <c r="AK322" s="101">
        <f t="shared" si="213"/>
        <v>41</v>
      </c>
      <c r="AL322" s="96">
        <f t="shared" si="220"/>
        <v>32.183908045977013</v>
      </c>
      <c r="AM322" s="98">
        <f t="shared" si="214"/>
        <v>27.418339511785693</v>
      </c>
      <c r="AN322" s="454"/>
      <c r="AO322" s="456"/>
    </row>
    <row r="323" spans="1:41">
      <c r="A323" s="451"/>
      <c r="B323" s="131">
        <f t="shared" si="221"/>
        <v>85.192697768762685</v>
      </c>
      <c r="C323" s="103" t="s">
        <v>196</v>
      </c>
      <c r="D323" s="104"/>
      <c r="E323" s="114" t="s">
        <v>0</v>
      </c>
      <c r="F323" s="116"/>
      <c r="G323" s="107"/>
      <c r="H323" s="107"/>
      <c r="I323" s="107"/>
      <c r="J323" s="107"/>
      <c r="K323" s="107"/>
      <c r="L323" s="107"/>
      <c r="M323" s="107"/>
      <c r="N323" s="109">
        <f t="shared" si="223"/>
        <v>0</v>
      </c>
      <c r="O323" s="109">
        <f t="shared" si="215"/>
        <v>0</v>
      </c>
      <c r="P323" s="110">
        <f t="shared" si="216"/>
        <v>0</v>
      </c>
      <c r="Q323" s="111">
        <v>2</v>
      </c>
      <c r="R323" s="112">
        <v>1</v>
      </c>
      <c r="S323" s="112">
        <v>1</v>
      </c>
      <c r="T323" s="112">
        <v>2</v>
      </c>
      <c r="U323" s="112">
        <v>6</v>
      </c>
      <c r="V323" s="112">
        <v>1</v>
      </c>
      <c r="W323" s="112">
        <v>2</v>
      </c>
      <c r="X323" s="112">
        <v>1</v>
      </c>
      <c r="Y323" s="96">
        <f t="shared" si="217"/>
        <v>21</v>
      </c>
      <c r="Z323" s="101">
        <f t="shared" si="218"/>
        <v>9.1954022988505741</v>
      </c>
      <c r="AA323" s="98">
        <f t="shared" si="219"/>
        <v>7.8338112890816261</v>
      </c>
      <c r="AB323" s="113"/>
      <c r="AC323" s="111">
        <v>2</v>
      </c>
      <c r="AD323" s="112">
        <v>1</v>
      </c>
      <c r="AE323" s="112">
        <v>1</v>
      </c>
      <c r="AF323" s="112">
        <v>2</v>
      </c>
      <c r="AG323" s="112">
        <v>6</v>
      </c>
      <c r="AH323" s="112">
        <v>1</v>
      </c>
      <c r="AI323" s="112">
        <v>2</v>
      </c>
      <c r="AJ323" s="112">
        <v>1</v>
      </c>
      <c r="AK323" s="101">
        <f t="shared" si="213"/>
        <v>21</v>
      </c>
      <c r="AL323" s="96">
        <f t="shared" si="220"/>
        <v>9.1954022988505741</v>
      </c>
      <c r="AM323" s="98">
        <f t="shared" si="214"/>
        <v>7.8338112890816261</v>
      </c>
      <c r="AN323" s="454"/>
      <c r="AO323" s="456"/>
    </row>
    <row r="324" spans="1:41">
      <c r="A324" s="451"/>
      <c r="B324" s="131">
        <f t="shared" si="221"/>
        <v>85.192697768762685</v>
      </c>
      <c r="C324" s="103" t="s">
        <v>121</v>
      </c>
      <c r="D324" s="104"/>
      <c r="E324" s="114" t="s">
        <v>0</v>
      </c>
      <c r="F324" s="116"/>
      <c r="G324" s="107"/>
      <c r="H324" s="107"/>
      <c r="I324" s="107"/>
      <c r="J324" s="107"/>
      <c r="K324" s="107"/>
      <c r="L324" s="107"/>
      <c r="M324" s="107"/>
      <c r="N324" s="109">
        <f t="shared" si="223"/>
        <v>0</v>
      </c>
      <c r="O324" s="109">
        <f>IF($N324&lt;&gt;0,(($N324-$O$6)/($F$6-$O$6))*100,0)</f>
        <v>0</v>
      </c>
      <c r="P324" s="110">
        <f t="shared" si="216"/>
        <v>0</v>
      </c>
      <c r="Q324" s="111">
        <v>4</v>
      </c>
      <c r="R324" s="112">
        <v>4</v>
      </c>
      <c r="S324" s="112">
        <v>4</v>
      </c>
      <c r="T324" s="112">
        <v>2</v>
      </c>
      <c r="U324" s="112">
        <v>6</v>
      </c>
      <c r="V324" s="112">
        <v>4</v>
      </c>
      <c r="W324" s="112">
        <v>8</v>
      </c>
      <c r="X324" s="112">
        <v>1</v>
      </c>
      <c r="Y324" s="96">
        <f t="shared" si="217"/>
        <v>45</v>
      </c>
      <c r="Z324" s="101">
        <f t="shared" si="218"/>
        <v>36.781609195402297</v>
      </c>
      <c r="AA324" s="98">
        <f t="shared" si="219"/>
        <v>31.335245156326504</v>
      </c>
      <c r="AB324" s="113"/>
      <c r="AC324" s="111">
        <v>4</v>
      </c>
      <c r="AD324" s="112">
        <v>4</v>
      </c>
      <c r="AE324" s="112">
        <v>4</v>
      </c>
      <c r="AF324" s="112">
        <v>2</v>
      </c>
      <c r="AG324" s="112">
        <v>6</v>
      </c>
      <c r="AH324" s="112">
        <v>4</v>
      </c>
      <c r="AI324" s="112">
        <v>8</v>
      </c>
      <c r="AJ324" s="112">
        <v>1</v>
      </c>
      <c r="AK324" s="101">
        <f t="shared" si="213"/>
        <v>45</v>
      </c>
      <c r="AL324" s="96">
        <f t="shared" si="220"/>
        <v>36.781609195402297</v>
      </c>
      <c r="AM324" s="98">
        <f t="shared" si="214"/>
        <v>31.335245156326504</v>
      </c>
      <c r="AN324" s="454"/>
      <c r="AO324" s="456"/>
    </row>
    <row r="325" spans="1:41">
      <c r="A325" s="451"/>
      <c r="B325" s="131">
        <f t="shared" si="221"/>
        <v>85.192697768762685</v>
      </c>
      <c r="C325" s="103" t="s">
        <v>122</v>
      </c>
      <c r="D325" s="104"/>
      <c r="E325" s="114" t="s">
        <v>0</v>
      </c>
      <c r="F325" s="116"/>
      <c r="G325" s="107"/>
      <c r="H325" s="107"/>
      <c r="I325" s="107"/>
      <c r="J325" s="107"/>
      <c r="K325" s="107"/>
      <c r="L325" s="107"/>
      <c r="M325" s="107"/>
      <c r="N325" s="109">
        <f t="shared" si="223"/>
        <v>0</v>
      </c>
      <c r="O325" s="109">
        <f t="shared" si="215"/>
        <v>0</v>
      </c>
      <c r="P325" s="110">
        <f t="shared" si="216"/>
        <v>0</v>
      </c>
      <c r="Q325" s="111">
        <v>2</v>
      </c>
      <c r="R325" s="112">
        <v>4</v>
      </c>
      <c r="S325" s="112">
        <v>2</v>
      </c>
      <c r="T325" s="112">
        <v>2</v>
      </c>
      <c r="U325" s="112">
        <v>6</v>
      </c>
      <c r="V325" s="112">
        <v>1</v>
      </c>
      <c r="W325" s="112">
        <v>4</v>
      </c>
      <c r="X325" s="112">
        <v>1</v>
      </c>
      <c r="Y325" s="96">
        <f t="shared" si="217"/>
        <v>30</v>
      </c>
      <c r="Z325" s="101">
        <f t="shared" si="218"/>
        <v>19.540229885057471</v>
      </c>
      <c r="AA325" s="98">
        <f t="shared" si="219"/>
        <v>16.646848989298455</v>
      </c>
      <c r="AB325" s="113"/>
      <c r="AC325" s="111">
        <v>2</v>
      </c>
      <c r="AD325" s="112">
        <v>4</v>
      </c>
      <c r="AE325" s="112">
        <v>2</v>
      </c>
      <c r="AF325" s="112">
        <v>2</v>
      </c>
      <c r="AG325" s="112">
        <v>6</v>
      </c>
      <c r="AH325" s="112">
        <v>1</v>
      </c>
      <c r="AI325" s="112">
        <v>4</v>
      </c>
      <c r="AJ325" s="112">
        <v>1</v>
      </c>
      <c r="AK325" s="101">
        <f t="shared" si="213"/>
        <v>30</v>
      </c>
      <c r="AL325" s="96">
        <f t="shared" si="220"/>
        <v>19.540229885057471</v>
      </c>
      <c r="AM325" s="98">
        <f t="shared" si="214"/>
        <v>16.646848989298455</v>
      </c>
      <c r="AN325" s="454"/>
      <c r="AO325" s="456"/>
    </row>
    <row r="326" spans="1:41">
      <c r="A326" s="451"/>
      <c r="B326" s="131">
        <f t="shared" si="221"/>
        <v>85.192697768762685</v>
      </c>
      <c r="C326" s="103" t="s">
        <v>197</v>
      </c>
      <c r="D326" s="104"/>
      <c r="E326" s="114" t="s">
        <v>0</v>
      </c>
      <c r="F326" s="116"/>
      <c r="G326" s="107"/>
      <c r="H326" s="107"/>
      <c r="I326" s="107"/>
      <c r="J326" s="107"/>
      <c r="K326" s="107"/>
      <c r="L326" s="107"/>
      <c r="M326" s="107"/>
      <c r="N326" s="109">
        <f>(3*$F326)+(2*$G326)+$H326+$I326+$J326+$K326+$L326+M326</f>
        <v>0</v>
      </c>
      <c r="O326" s="109">
        <f t="shared" si="215"/>
        <v>0</v>
      </c>
      <c r="P326" s="110">
        <f t="shared" si="216"/>
        <v>0</v>
      </c>
      <c r="Q326" s="111">
        <v>4</v>
      </c>
      <c r="R326" s="112">
        <v>2</v>
      </c>
      <c r="S326" s="112">
        <v>4</v>
      </c>
      <c r="T326" s="112">
        <v>4</v>
      </c>
      <c r="U326" s="112">
        <v>6</v>
      </c>
      <c r="V326" s="112">
        <v>4</v>
      </c>
      <c r="W326" s="112">
        <v>8</v>
      </c>
      <c r="X326" s="112">
        <v>4</v>
      </c>
      <c r="Y326" s="133">
        <f t="shared" si="217"/>
        <v>46</v>
      </c>
      <c r="Z326" s="101">
        <f t="shared" si="218"/>
        <v>37.931034482758619</v>
      </c>
      <c r="AA326" s="98">
        <f t="shared" si="219"/>
        <v>32.314471567461709</v>
      </c>
      <c r="AB326" s="113"/>
      <c r="AC326" s="111">
        <v>4</v>
      </c>
      <c r="AD326" s="112">
        <v>2</v>
      </c>
      <c r="AE326" s="112">
        <v>4</v>
      </c>
      <c r="AF326" s="112">
        <v>4</v>
      </c>
      <c r="AG326" s="112">
        <v>6</v>
      </c>
      <c r="AH326" s="112">
        <v>4</v>
      </c>
      <c r="AI326" s="112">
        <v>8</v>
      </c>
      <c r="AJ326" s="112">
        <v>4</v>
      </c>
      <c r="AK326" s="101">
        <f>(3*$AC326)+(2*$AD326)+$AE326+$AF326+$AG326+$AH326+$AI326+$AJ326</f>
        <v>46</v>
      </c>
      <c r="AL326" s="96">
        <f t="shared" si="220"/>
        <v>37.931034482758619</v>
      </c>
      <c r="AM326" s="98">
        <f t="shared" si="214"/>
        <v>32.314471567461709</v>
      </c>
      <c r="AN326" s="454"/>
      <c r="AO326" s="456"/>
    </row>
    <row r="327" spans="1:41" ht="28.5">
      <c r="A327" s="451"/>
      <c r="B327" s="131">
        <f t="shared" si="221"/>
        <v>85.192697768762685</v>
      </c>
      <c r="C327" s="103" t="s">
        <v>198</v>
      </c>
      <c r="D327" s="104"/>
      <c r="E327" s="114" t="s">
        <v>0</v>
      </c>
      <c r="F327" s="116"/>
      <c r="G327" s="107"/>
      <c r="H327" s="107"/>
      <c r="I327" s="107"/>
      <c r="J327" s="107"/>
      <c r="K327" s="107"/>
      <c r="L327" s="107"/>
      <c r="M327" s="107"/>
      <c r="N327" s="109">
        <f t="shared" ref="N327:N331" si="224">(3*$F327)+(2*$G327)+$H327+$I327+$J327+$K327+$L327+M327</f>
        <v>0</v>
      </c>
      <c r="O327" s="109">
        <f t="shared" si="215"/>
        <v>0</v>
      </c>
      <c r="P327" s="110">
        <f t="shared" si="216"/>
        <v>0</v>
      </c>
      <c r="Q327" s="111">
        <v>2</v>
      </c>
      <c r="R327" s="112">
        <v>2</v>
      </c>
      <c r="S327" s="112">
        <v>4</v>
      </c>
      <c r="T327" s="112">
        <v>2</v>
      </c>
      <c r="U327" s="112">
        <v>4</v>
      </c>
      <c r="V327" s="112">
        <v>1</v>
      </c>
      <c r="W327" s="112">
        <v>2</v>
      </c>
      <c r="X327" s="112">
        <v>1</v>
      </c>
      <c r="Y327" s="96">
        <f t="shared" si="217"/>
        <v>24</v>
      </c>
      <c r="Z327" s="101">
        <f t="shared" si="218"/>
        <v>12.643678160919542</v>
      </c>
      <c r="AA327" s="98">
        <f t="shared" si="219"/>
        <v>10.771490522487237</v>
      </c>
      <c r="AB327" s="113"/>
      <c r="AC327" s="111">
        <v>2</v>
      </c>
      <c r="AD327" s="112">
        <v>2</v>
      </c>
      <c r="AE327" s="112">
        <v>4</v>
      </c>
      <c r="AF327" s="112">
        <v>2</v>
      </c>
      <c r="AG327" s="112">
        <v>4</v>
      </c>
      <c r="AH327" s="112">
        <v>1</v>
      </c>
      <c r="AI327" s="112">
        <v>2</v>
      </c>
      <c r="AJ327" s="112">
        <v>1</v>
      </c>
      <c r="AK327" s="101">
        <f t="shared" si="213"/>
        <v>24</v>
      </c>
      <c r="AL327" s="96">
        <f t="shared" si="220"/>
        <v>12.643678160919542</v>
      </c>
      <c r="AM327" s="98">
        <f t="shared" si="214"/>
        <v>10.771490522487237</v>
      </c>
      <c r="AN327" s="454"/>
      <c r="AO327" s="456"/>
    </row>
    <row r="328" spans="1:41" ht="28.5">
      <c r="A328" s="451"/>
      <c r="B328" s="131">
        <f t="shared" si="221"/>
        <v>85.192697768762685</v>
      </c>
      <c r="C328" s="103" t="s">
        <v>199</v>
      </c>
      <c r="D328" s="104"/>
      <c r="E328" s="114" t="s">
        <v>0</v>
      </c>
      <c r="F328" s="116"/>
      <c r="G328" s="107"/>
      <c r="H328" s="107"/>
      <c r="I328" s="107"/>
      <c r="J328" s="107"/>
      <c r="K328" s="107"/>
      <c r="L328" s="107"/>
      <c r="M328" s="107"/>
      <c r="N328" s="109">
        <f t="shared" si="224"/>
        <v>0</v>
      </c>
      <c r="O328" s="109">
        <f t="shared" si="215"/>
        <v>0</v>
      </c>
      <c r="P328" s="110">
        <f t="shared" si="216"/>
        <v>0</v>
      </c>
      <c r="Q328" s="111">
        <v>4</v>
      </c>
      <c r="R328" s="112">
        <v>4</v>
      </c>
      <c r="S328" s="112">
        <v>4</v>
      </c>
      <c r="T328" s="112">
        <v>2</v>
      </c>
      <c r="U328" s="112">
        <v>4</v>
      </c>
      <c r="V328" s="112">
        <v>1</v>
      </c>
      <c r="W328" s="112">
        <v>4</v>
      </c>
      <c r="X328" s="112">
        <v>1</v>
      </c>
      <c r="Y328" s="96">
        <f t="shared" si="217"/>
        <v>36</v>
      </c>
      <c r="Z328" s="101">
        <f t="shared" si="218"/>
        <v>26.436781609195403</v>
      </c>
      <c r="AA328" s="98">
        <f t="shared" si="219"/>
        <v>22.522207456109676</v>
      </c>
      <c r="AB328" s="113"/>
      <c r="AC328" s="111">
        <v>4</v>
      </c>
      <c r="AD328" s="112">
        <v>4</v>
      </c>
      <c r="AE328" s="112">
        <v>4</v>
      </c>
      <c r="AF328" s="112">
        <v>2</v>
      </c>
      <c r="AG328" s="112">
        <v>4</v>
      </c>
      <c r="AH328" s="112">
        <v>1</v>
      </c>
      <c r="AI328" s="112">
        <v>4</v>
      </c>
      <c r="AJ328" s="112">
        <v>1</v>
      </c>
      <c r="AK328" s="101">
        <f t="shared" si="213"/>
        <v>36</v>
      </c>
      <c r="AL328" s="96">
        <f t="shared" si="220"/>
        <v>26.436781609195403</v>
      </c>
      <c r="AM328" s="98">
        <f t="shared" si="214"/>
        <v>22.522207456109676</v>
      </c>
      <c r="AN328" s="454"/>
      <c r="AO328" s="456"/>
    </row>
    <row r="329" spans="1:41">
      <c r="A329" s="451"/>
      <c r="B329" s="131">
        <f t="shared" si="221"/>
        <v>85.192697768762685</v>
      </c>
      <c r="C329" s="103" t="s">
        <v>127</v>
      </c>
      <c r="D329" s="104"/>
      <c r="E329" s="114" t="s">
        <v>0</v>
      </c>
      <c r="F329" s="116"/>
      <c r="G329" s="107"/>
      <c r="H329" s="107"/>
      <c r="I329" s="107"/>
      <c r="J329" s="107"/>
      <c r="K329" s="107"/>
      <c r="L329" s="107"/>
      <c r="M329" s="107"/>
      <c r="N329" s="109">
        <f t="shared" si="224"/>
        <v>0</v>
      </c>
      <c r="O329" s="109">
        <f t="shared" si="215"/>
        <v>0</v>
      </c>
      <c r="P329" s="110">
        <f t="shared" si="216"/>
        <v>0</v>
      </c>
      <c r="Q329" s="111">
        <v>8</v>
      </c>
      <c r="R329" s="112">
        <v>2</v>
      </c>
      <c r="S329" s="112">
        <v>4</v>
      </c>
      <c r="T329" s="112">
        <v>1</v>
      </c>
      <c r="U329" s="112">
        <v>4</v>
      </c>
      <c r="V329" s="112">
        <v>4</v>
      </c>
      <c r="W329" s="112">
        <v>8</v>
      </c>
      <c r="X329" s="112">
        <v>4</v>
      </c>
      <c r="Y329" s="132">
        <f t="shared" si="217"/>
        <v>53</v>
      </c>
      <c r="Z329" s="101">
        <f t="shared" si="218"/>
        <v>45.977011494252871</v>
      </c>
      <c r="AA329" s="98">
        <f t="shared" si="219"/>
        <v>39.169056445408131</v>
      </c>
      <c r="AB329" s="113"/>
      <c r="AC329" s="112">
        <v>2</v>
      </c>
      <c r="AD329" s="112">
        <v>2</v>
      </c>
      <c r="AE329" s="112">
        <v>4</v>
      </c>
      <c r="AF329" s="112">
        <v>1</v>
      </c>
      <c r="AG329" s="112">
        <v>2</v>
      </c>
      <c r="AH329" s="112">
        <v>4</v>
      </c>
      <c r="AI329" s="112">
        <v>8</v>
      </c>
      <c r="AJ329" s="112"/>
      <c r="AK329" s="101">
        <f t="shared" si="213"/>
        <v>29</v>
      </c>
      <c r="AL329" s="96">
        <f t="shared" si="220"/>
        <v>18.390804597701148</v>
      </c>
      <c r="AM329" s="98">
        <f t="shared" si="214"/>
        <v>15.667622578163252</v>
      </c>
      <c r="AN329" s="454"/>
      <c r="AO329" s="456"/>
    </row>
    <row r="330" spans="1:41">
      <c r="A330" s="451"/>
      <c r="B330" s="131">
        <f t="shared" si="221"/>
        <v>85.192697768762685</v>
      </c>
      <c r="C330" s="103" t="s">
        <v>128</v>
      </c>
      <c r="D330" s="104"/>
      <c r="E330" s="114" t="s">
        <v>0</v>
      </c>
      <c r="F330" s="116"/>
      <c r="G330" s="107"/>
      <c r="H330" s="107"/>
      <c r="I330" s="107"/>
      <c r="J330" s="107"/>
      <c r="K330" s="107"/>
      <c r="L330" s="107"/>
      <c r="M330" s="107"/>
      <c r="N330" s="109">
        <f t="shared" si="224"/>
        <v>0</v>
      </c>
      <c r="O330" s="109">
        <f t="shared" si="215"/>
        <v>0</v>
      </c>
      <c r="P330" s="110">
        <f t="shared" si="216"/>
        <v>0</v>
      </c>
      <c r="Q330" s="111">
        <v>4</v>
      </c>
      <c r="R330" s="112">
        <v>2</v>
      </c>
      <c r="S330" s="112">
        <v>2</v>
      </c>
      <c r="T330" s="112">
        <v>2</v>
      </c>
      <c r="U330" s="112">
        <v>4</v>
      </c>
      <c r="V330" s="112">
        <v>1</v>
      </c>
      <c r="W330" s="112">
        <v>2</v>
      </c>
      <c r="X330" s="112">
        <v>4</v>
      </c>
      <c r="Y330" s="96">
        <f t="shared" si="217"/>
        <v>31</v>
      </c>
      <c r="Z330" s="101">
        <f t="shared" si="218"/>
        <v>20.689655172413794</v>
      </c>
      <c r="AA330" s="98">
        <f t="shared" si="219"/>
        <v>17.62607540043366</v>
      </c>
      <c r="AB330" s="113"/>
      <c r="AC330" s="111">
        <v>4</v>
      </c>
      <c r="AD330" s="112">
        <v>2</v>
      </c>
      <c r="AE330" s="112">
        <v>2</v>
      </c>
      <c r="AF330" s="112">
        <v>2</v>
      </c>
      <c r="AG330" s="112">
        <v>4</v>
      </c>
      <c r="AH330" s="112">
        <v>1</v>
      </c>
      <c r="AI330" s="112">
        <v>2</v>
      </c>
      <c r="AJ330" s="112">
        <v>4</v>
      </c>
      <c r="AK330" s="101">
        <f t="shared" si="213"/>
        <v>31</v>
      </c>
      <c r="AL330" s="96">
        <f t="shared" si="220"/>
        <v>20.689655172413794</v>
      </c>
      <c r="AM330" s="98">
        <f t="shared" si="214"/>
        <v>17.62607540043366</v>
      </c>
      <c r="AN330" s="454"/>
      <c r="AO330" s="456"/>
    </row>
    <row r="331" spans="1:41" ht="15.75" thickBot="1">
      <c r="A331" s="451"/>
      <c r="B331" s="131">
        <f t="shared" si="221"/>
        <v>85.192697768762685</v>
      </c>
      <c r="C331" s="103" t="s">
        <v>130</v>
      </c>
      <c r="D331" s="104"/>
      <c r="E331" s="114" t="s">
        <v>216</v>
      </c>
      <c r="F331" s="116"/>
      <c r="G331" s="107">
        <v>4</v>
      </c>
      <c r="H331" s="107">
        <v>2</v>
      </c>
      <c r="I331" s="107">
        <v>2</v>
      </c>
      <c r="J331" s="107">
        <v>2</v>
      </c>
      <c r="K331" s="107">
        <v>1</v>
      </c>
      <c r="L331" s="107">
        <v>4</v>
      </c>
      <c r="M331" s="107">
        <v>1</v>
      </c>
      <c r="N331" s="109">
        <f t="shared" si="224"/>
        <v>20</v>
      </c>
      <c r="O331" s="109">
        <f t="shared" si="215"/>
        <v>8.0459770114942533</v>
      </c>
      <c r="P331" s="110">
        <f t="shared" si="216"/>
        <v>6.8545848779464231</v>
      </c>
      <c r="Q331" s="111"/>
      <c r="R331" s="112"/>
      <c r="S331" s="112"/>
      <c r="T331" s="112"/>
      <c r="U331" s="112"/>
      <c r="V331" s="112"/>
      <c r="W331" s="112"/>
      <c r="X331" s="112"/>
      <c r="Y331" s="96">
        <f t="shared" si="217"/>
        <v>0</v>
      </c>
      <c r="Z331" s="101">
        <f t="shared" si="218"/>
        <v>0</v>
      </c>
      <c r="AA331" s="98">
        <f t="shared" si="219"/>
        <v>0</v>
      </c>
      <c r="AB331" s="113"/>
      <c r="AC331" s="112"/>
      <c r="AD331" s="112"/>
      <c r="AE331" s="112"/>
      <c r="AF331" s="112"/>
      <c r="AG331" s="112"/>
      <c r="AH331" s="112"/>
      <c r="AI331" s="112"/>
      <c r="AJ331" s="112"/>
      <c r="AK331" s="101">
        <f t="shared" si="213"/>
        <v>0</v>
      </c>
      <c r="AL331" s="96">
        <f t="shared" si="220"/>
        <v>0</v>
      </c>
      <c r="AM331" s="98">
        <f t="shared" si="214"/>
        <v>0</v>
      </c>
      <c r="AN331" s="454"/>
      <c r="AO331" s="456"/>
    </row>
    <row r="332" spans="1:41" ht="15.75" thickBot="1">
      <c r="A332" s="452"/>
      <c r="B332" s="131">
        <f t="shared" si="221"/>
        <v>85.192697768762685</v>
      </c>
      <c r="C332" s="457"/>
      <c r="D332" s="458"/>
      <c r="E332" s="459"/>
      <c r="F332" s="460" t="s">
        <v>183</v>
      </c>
      <c r="G332" s="461"/>
      <c r="H332" s="461"/>
      <c r="I332" s="461"/>
      <c r="J332" s="461"/>
      <c r="K332" s="461"/>
      <c r="L332" s="461"/>
      <c r="M332" s="462"/>
      <c r="N332" s="118">
        <f>IF(SUM($N316:$N331),(1-EXP(-((SUM($N316:$N331)/COUNTIF($N316:$N331,"&gt;0"))^1)))*($F$6-(MAX($N316:$N331)))*(1-1/(EXP((((COUNTIF($N316:$N331,"&gt;0")^1)-1)*0.1))))+(MAX($N316:$N331)),0)</f>
        <v>20</v>
      </c>
      <c r="O332" s="119">
        <f>IF($N332&lt;&gt;0,(($N332-$O$6)/($F$6-$O$6))*100,0)</f>
        <v>8.0459770114942533</v>
      </c>
      <c r="P332" s="120">
        <f>IF(SUM($N316:$N331),(($O332*$B327)/100),0)</f>
        <v>6.8545848779464231</v>
      </c>
      <c r="Q332" s="463" t="s">
        <v>184</v>
      </c>
      <c r="R332" s="461"/>
      <c r="S332" s="461"/>
      <c r="T332" s="461"/>
      <c r="U332" s="461"/>
      <c r="V332" s="461"/>
      <c r="W332" s="461"/>
      <c r="X332" s="462"/>
      <c r="Y332" s="121">
        <f>IF(SUM($Y316:$Y331),(1-EXP(-((SUM($Y316:$Y331)/COUNTIF($Y316:$Y331,"&gt;0"))^1)))*($F$6-(MAX($Y316:$Y331)))*(1-1/(EXP((((COUNTIF($Y316:$Y331,"&gt;0")^1)-1)*0.1))))+(MAX($Y316:$Y331)),0)</f>
        <v>88.409942694744387</v>
      </c>
      <c r="Z332" s="122">
        <f>IF($Y332&lt;&gt;0,(($Y332-$O$6)/($F$6-$O$6))*100,0)</f>
        <v>86.678095051430333</v>
      </c>
      <c r="AA332" s="120">
        <f>IF(SUM($Y316:$Y331),(($Z332*$B332)/100),0)</f>
        <v>73.843407548885892</v>
      </c>
      <c r="AB332" s="123">
        <f>+P332-AA332</f>
        <v>-66.98882267093947</v>
      </c>
      <c r="AC332" s="124" t="s">
        <v>158</v>
      </c>
      <c r="AD332" s="463" t="s">
        <v>185</v>
      </c>
      <c r="AE332" s="461"/>
      <c r="AF332" s="461"/>
      <c r="AG332" s="461"/>
      <c r="AH332" s="461"/>
      <c r="AI332" s="461"/>
      <c r="AJ332" s="464"/>
      <c r="AK332" s="122">
        <f>IF(SUM($AK316:$AK331),(1-EXP(-((SUM($AK316:$AK331)/COUNTIF($AK316:$AK331,"&gt;0"))^1)))*($F$6-(MAX($AK316:$AK331)))*(1-1/(EXP((((COUNTIF($AK316:$AK331,"&gt;0")^1)-1)*0.1))))+(MAX($AK316:$AK331)),0)</f>
        <v>86.683763947152585</v>
      </c>
      <c r="AL332" s="122">
        <f>IF($AK332&lt;&gt;0,(($AK332-$O$6)/($F$6-$O$6))*100,0)</f>
        <v>84.693981548451248</v>
      </c>
      <c r="AM332" s="120">
        <f>IF(SUM($AK316:$AK331),(($AL332*$B332)/100),0)</f>
        <v>72.153087728903699</v>
      </c>
      <c r="AN332" s="125" t="s">
        <v>186</v>
      </c>
      <c r="AO332" s="126">
        <f>$P332-$AM332</f>
        <v>-65.298502850957277</v>
      </c>
    </row>
    <row r="333" spans="1:41">
      <c r="T333">
        <f>COUNTIF(Y316:Y331,"&lt;25")</f>
        <v>6</v>
      </c>
      <c r="U333">
        <f>COUNTIFS((Y316:Y331),"&gt;=25",(Y316:Y331),"&lt;50")</f>
        <v>9</v>
      </c>
      <c r="V333">
        <f>COUNTIFS((Y316:Y331),"&gt;=50",(Y316:Y331),"&lt;70")</f>
        <v>1</v>
      </c>
      <c r="W333">
        <f>COUNTIFS((Y316:Y331),"&gt;=70",(Y316:Y331),"&lt;100")</f>
        <v>0</v>
      </c>
      <c r="X333">
        <f>SUM(T333:W333)</f>
        <v>16</v>
      </c>
      <c r="AF333">
        <f>COUNTIF(AK316:AK331,"&lt;25")</f>
        <v>6</v>
      </c>
      <c r="AG333">
        <f>COUNTIFS((AK316:AK331),"&gt;=25",(AK316:AK331),"&lt;50")</f>
        <v>10</v>
      </c>
      <c r="AH333">
        <f>COUNTIFS((AK316:AK331),"&gt;=50",(AK316:AK331),"&lt;70")</f>
        <v>0</v>
      </c>
      <c r="AI333">
        <f>COUNTIFS((AK316:AK331),"&gt;70",(AK316:AK331),"&lt;100")</f>
        <v>0</v>
      </c>
      <c r="AJ333">
        <f>SUM(AF333:AI333)</f>
        <v>16</v>
      </c>
    </row>
    <row r="334" spans="1:41" ht="15.75" thickBot="1"/>
    <row r="335" spans="1:41">
      <c r="A335" s="470" t="s">
        <v>146</v>
      </c>
      <c r="B335" s="472" t="s">
        <v>147</v>
      </c>
      <c r="C335" s="474" t="s">
        <v>148</v>
      </c>
      <c r="D335" s="476" t="s">
        <v>149</v>
      </c>
      <c r="E335" s="478" t="s">
        <v>150</v>
      </c>
      <c r="F335" s="465" t="s">
        <v>151</v>
      </c>
      <c r="G335" s="466"/>
      <c r="H335" s="466"/>
      <c r="I335" s="466"/>
      <c r="J335" s="466"/>
      <c r="K335" s="466"/>
      <c r="L335" s="466"/>
      <c r="M335" s="466"/>
      <c r="N335" s="466" t="s">
        <v>152</v>
      </c>
      <c r="O335" s="466"/>
      <c r="P335" s="467"/>
      <c r="Q335" s="443" t="s">
        <v>153</v>
      </c>
      <c r="R335" s="444"/>
      <c r="S335" s="444"/>
      <c r="T335" s="444"/>
      <c r="U335" s="444"/>
      <c r="V335" s="444"/>
      <c r="W335" s="444"/>
      <c r="X335" s="444"/>
      <c r="Y335" s="444" t="s">
        <v>152</v>
      </c>
      <c r="Z335" s="444"/>
      <c r="AA335" s="445"/>
      <c r="AB335" s="468" t="s">
        <v>154</v>
      </c>
      <c r="AC335" s="441" t="s">
        <v>155</v>
      </c>
      <c r="AD335" s="442"/>
      <c r="AE335" s="442"/>
      <c r="AF335" s="442"/>
      <c r="AG335" s="442"/>
      <c r="AH335" s="442"/>
      <c r="AI335" s="442"/>
      <c r="AJ335" s="443"/>
      <c r="AK335" s="444" t="s">
        <v>152</v>
      </c>
      <c r="AL335" s="444"/>
      <c r="AM335" s="445"/>
      <c r="AN335" s="446" t="s">
        <v>156</v>
      </c>
      <c r="AO335" s="448" t="s">
        <v>157</v>
      </c>
    </row>
    <row r="336" spans="1:41" ht="34.5" thickBot="1">
      <c r="A336" s="471"/>
      <c r="B336" s="473"/>
      <c r="C336" s="475"/>
      <c r="D336" s="477"/>
      <c r="E336" s="475"/>
      <c r="F336" s="78" t="s">
        <v>158</v>
      </c>
      <c r="G336" s="79" t="s">
        <v>159</v>
      </c>
      <c r="H336" s="79" t="s">
        <v>160</v>
      </c>
      <c r="I336" s="79" t="s">
        <v>161</v>
      </c>
      <c r="J336" s="79" t="s">
        <v>162</v>
      </c>
      <c r="K336" s="79" t="s">
        <v>163</v>
      </c>
      <c r="L336" s="79" t="s">
        <v>164</v>
      </c>
      <c r="M336" s="79" t="s">
        <v>165</v>
      </c>
      <c r="N336" s="127" t="s">
        <v>166</v>
      </c>
      <c r="O336" s="127" t="s">
        <v>167</v>
      </c>
      <c r="P336" s="81" t="s">
        <v>168</v>
      </c>
      <c r="Q336" s="82" t="s">
        <v>158</v>
      </c>
      <c r="R336" s="83" t="s">
        <v>159</v>
      </c>
      <c r="S336" s="83" t="s">
        <v>160</v>
      </c>
      <c r="T336" s="83" t="s">
        <v>161</v>
      </c>
      <c r="U336" s="83" t="s">
        <v>162</v>
      </c>
      <c r="V336" s="83" t="s">
        <v>163</v>
      </c>
      <c r="W336" s="83" t="s">
        <v>164</v>
      </c>
      <c r="X336" s="83" t="s">
        <v>165</v>
      </c>
      <c r="Y336" s="84" t="s">
        <v>169</v>
      </c>
      <c r="Z336" s="84" t="s">
        <v>170</v>
      </c>
      <c r="AA336" s="85" t="s">
        <v>171</v>
      </c>
      <c r="AB336" s="469"/>
      <c r="AC336" s="83" t="s">
        <v>172</v>
      </c>
      <c r="AD336" s="83" t="s">
        <v>173</v>
      </c>
      <c r="AE336" s="83" t="s">
        <v>174</v>
      </c>
      <c r="AF336" s="83" t="s">
        <v>175</v>
      </c>
      <c r="AG336" s="83" t="s">
        <v>176</v>
      </c>
      <c r="AH336" s="83" t="s">
        <v>177</v>
      </c>
      <c r="AI336" s="83" t="s">
        <v>178</v>
      </c>
      <c r="AJ336" s="83" t="s">
        <v>179</v>
      </c>
      <c r="AK336" s="84" t="s">
        <v>180</v>
      </c>
      <c r="AL336" s="84" t="s">
        <v>181</v>
      </c>
      <c r="AM336" s="84" t="s">
        <v>182</v>
      </c>
      <c r="AN336" s="447"/>
      <c r="AO336" s="449"/>
    </row>
    <row r="337" spans="1:41">
      <c r="A337" s="451" t="s">
        <v>72</v>
      </c>
      <c r="B337" s="131">
        <f>'3- Ponderacion factores'!N54</f>
        <v>42.596348884381342</v>
      </c>
      <c r="C337" s="128" t="s">
        <v>113</v>
      </c>
      <c r="D337" s="104"/>
      <c r="E337" s="114" t="s">
        <v>0</v>
      </c>
      <c r="F337" s="116"/>
      <c r="G337" s="107"/>
      <c r="H337" s="107"/>
      <c r="I337" s="107"/>
      <c r="J337" s="107"/>
      <c r="K337" s="107"/>
      <c r="L337" s="107"/>
      <c r="M337" s="107"/>
      <c r="N337" s="109">
        <f t="shared" ref="N337" si="225">(3*$F337)+(2*$G337)+$H337+$I337+$J337+$K337+$L337+M337</f>
        <v>0</v>
      </c>
      <c r="O337" s="109">
        <f t="shared" ref="O337:O345" si="226">IF($N337&lt;&gt;0,(($N337-$O$6)/($F$6-$O$6))*100,0)</f>
        <v>0</v>
      </c>
      <c r="P337" s="110">
        <f t="shared" ref="P337:P345" si="227">($O337*$B337)/100</f>
        <v>0</v>
      </c>
      <c r="Q337" s="111">
        <v>4</v>
      </c>
      <c r="R337" s="112">
        <v>2</v>
      </c>
      <c r="S337" s="112">
        <v>2</v>
      </c>
      <c r="T337" s="112">
        <v>1</v>
      </c>
      <c r="U337" s="112">
        <v>4</v>
      </c>
      <c r="V337" s="112">
        <v>4</v>
      </c>
      <c r="W337" s="112">
        <v>4</v>
      </c>
      <c r="X337" s="112">
        <v>4</v>
      </c>
      <c r="Y337" s="96">
        <f t="shared" ref="Y337:Y345" si="228">(3*$Q337)+(2*$R337)+$S337+$T337+$U337+$V337+$W337+$X337</f>
        <v>35</v>
      </c>
      <c r="Z337" s="101">
        <f t="shared" ref="Z337:Z345" si="229">IF($Y337&lt;&gt;0,(($Y337-$O$6)/($F$6-$O$6))*100,0)</f>
        <v>25.287356321839084</v>
      </c>
      <c r="AA337" s="98">
        <f t="shared" ref="AA337:AA345" si="230">($Z337*$B337)/100</f>
        <v>10.771490522487237</v>
      </c>
      <c r="AB337" s="113"/>
      <c r="AC337" s="111">
        <v>4</v>
      </c>
      <c r="AD337" s="112">
        <v>2</v>
      </c>
      <c r="AE337" s="112">
        <v>2</v>
      </c>
      <c r="AF337" s="112">
        <v>1</v>
      </c>
      <c r="AG337" s="112">
        <v>4</v>
      </c>
      <c r="AH337" s="112">
        <v>4</v>
      </c>
      <c r="AI337" s="112">
        <v>4</v>
      </c>
      <c r="AJ337" s="112">
        <v>4</v>
      </c>
      <c r="AK337" s="101">
        <f t="shared" ref="AK337:AK345" si="231">(3*$AC337)+(2*$AD337)+$AE337+$AF337+$AG337+$AH337+$AI337+$AJ337</f>
        <v>35</v>
      </c>
      <c r="AL337" s="96">
        <f>IF($AK337&lt;&gt;0,(($AK337-$O$6)/($F$6-$O$6))*100,0)</f>
        <v>25.287356321839084</v>
      </c>
      <c r="AM337" s="98">
        <f t="shared" ref="AM337:AM345" si="232">($AL337*$B337)/100</f>
        <v>10.771490522487237</v>
      </c>
      <c r="AN337" s="454">
        <f>$AO346-$AB346</f>
        <v>0</v>
      </c>
      <c r="AO337" s="456"/>
    </row>
    <row r="338" spans="1:41">
      <c r="A338" s="451"/>
      <c r="B338" s="131">
        <f>$B$337</f>
        <v>42.596348884381342</v>
      </c>
      <c r="C338" s="128" t="s">
        <v>114</v>
      </c>
      <c r="D338" s="104"/>
      <c r="E338" s="114" t="s">
        <v>0</v>
      </c>
      <c r="F338" s="116"/>
      <c r="G338" s="107"/>
      <c r="H338" s="107"/>
      <c r="I338" s="107"/>
      <c r="J338" s="107"/>
      <c r="K338" s="107"/>
      <c r="L338" s="107"/>
      <c r="M338" s="107"/>
      <c r="N338" s="109">
        <f>(3*$F338)+(2*$G338)+$H338+$I338+$J338+$K338+$L338+M338</f>
        <v>0</v>
      </c>
      <c r="O338" s="109">
        <f t="shared" si="226"/>
        <v>0</v>
      </c>
      <c r="P338" s="110">
        <f t="shared" si="227"/>
        <v>0</v>
      </c>
      <c r="Q338" s="111">
        <v>4</v>
      </c>
      <c r="R338" s="112">
        <v>2</v>
      </c>
      <c r="S338" s="112">
        <v>2</v>
      </c>
      <c r="T338" s="112">
        <v>1</v>
      </c>
      <c r="U338" s="112">
        <v>4</v>
      </c>
      <c r="V338" s="112">
        <v>4</v>
      </c>
      <c r="W338" s="112">
        <v>4</v>
      </c>
      <c r="X338" s="112">
        <v>4</v>
      </c>
      <c r="Y338" s="96">
        <f t="shared" si="228"/>
        <v>35</v>
      </c>
      <c r="Z338" s="101">
        <f t="shared" si="229"/>
        <v>25.287356321839084</v>
      </c>
      <c r="AA338" s="98">
        <f t="shared" si="230"/>
        <v>10.771490522487237</v>
      </c>
      <c r="AB338" s="113"/>
      <c r="AC338" s="111">
        <v>4</v>
      </c>
      <c r="AD338" s="112">
        <v>2</v>
      </c>
      <c r="AE338" s="112">
        <v>2</v>
      </c>
      <c r="AF338" s="112">
        <v>1</v>
      </c>
      <c r="AG338" s="112">
        <v>4</v>
      </c>
      <c r="AH338" s="112">
        <v>4</v>
      </c>
      <c r="AI338" s="112">
        <v>4</v>
      </c>
      <c r="AJ338" s="112">
        <v>4</v>
      </c>
      <c r="AK338" s="101">
        <f t="shared" si="231"/>
        <v>35</v>
      </c>
      <c r="AL338" s="96">
        <f t="shared" ref="AL338:AL345" si="233">IF($AK338&lt;&gt;0,(($AK338-$O$6)/($F$6-$O$6))*100,0)</f>
        <v>25.287356321839084</v>
      </c>
      <c r="AM338" s="98">
        <f t="shared" si="232"/>
        <v>10.771490522487237</v>
      </c>
      <c r="AN338" s="454"/>
      <c r="AO338" s="456"/>
    </row>
    <row r="339" spans="1:41">
      <c r="A339" s="451"/>
      <c r="B339" s="131">
        <f t="shared" ref="B339:B346" si="234">$B$337</f>
        <v>42.596348884381342</v>
      </c>
      <c r="C339" s="128" t="s">
        <v>193</v>
      </c>
      <c r="D339" s="104"/>
      <c r="E339" s="114" t="s">
        <v>0</v>
      </c>
      <c r="F339" s="116"/>
      <c r="G339" s="107"/>
      <c r="H339" s="107"/>
      <c r="I339" s="107"/>
      <c r="J339" s="107"/>
      <c r="K339" s="107"/>
      <c r="L339" s="107"/>
      <c r="M339" s="107"/>
      <c r="N339" s="109">
        <f t="shared" ref="N339:N340" si="235">(3*$F339)+(2*$G339)+$H339+$I339+$J339+$K339+$L339+M339</f>
        <v>0</v>
      </c>
      <c r="O339" s="109">
        <f t="shared" si="226"/>
        <v>0</v>
      </c>
      <c r="P339" s="110">
        <f t="shared" si="227"/>
        <v>0</v>
      </c>
      <c r="Q339" s="111">
        <v>2</v>
      </c>
      <c r="R339" s="112">
        <v>1</v>
      </c>
      <c r="S339" s="112">
        <v>2</v>
      </c>
      <c r="T339" s="112">
        <v>2</v>
      </c>
      <c r="U339" s="112">
        <v>2</v>
      </c>
      <c r="V339" s="112">
        <v>1</v>
      </c>
      <c r="W339" s="112">
        <v>2</v>
      </c>
      <c r="X339" s="112">
        <v>1</v>
      </c>
      <c r="Y339" s="96">
        <f t="shared" si="228"/>
        <v>18</v>
      </c>
      <c r="Z339" s="101">
        <f>IF($Y339&lt;&gt;0,(($Y339-$O$6)/($F$6-$O$6))*100,0)</f>
        <v>5.7471264367816088</v>
      </c>
      <c r="AA339" s="98">
        <f t="shared" si="230"/>
        <v>2.4480660278380082</v>
      </c>
      <c r="AB339" s="113"/>
      <c r="AC339" s="111">
        <v>2</v>
      </c>
      <c r="AD339" s="112">
        <v>1</v>
      </c>
      <c r="AE339" s="112">
        <v>2</v>
      </c>
      <c r="AF339" s="112">
        <v>2</v>
      </c>
      <c r="AG339" s="112">
        <v>2</v>
      </c>
      <c r="AH339" s="112">
        <v>1</v>
      </c>
      <c r="AI339" s="112">
        <v>2</v>
      </c>
      <c r="AJ339" s="112">
        <v>1</v>
      </c>
      <c r="AK339" s="101">
        <f t="shared" si="231"/>
        <v>18</v>
      </c>
      <c r="AL339" s="96">
        <f t="shared" si="233"/>
        <v>5.7471264367816088</v>
      </c>
      <c r="AM339" s="98">
        <f t="shared" si="232"/>
        <v>2.4480660278380082</v>
      </c>
      <c r="AN339" s="454"/>
      <c r="AO339" s="456"/>
    </row>
    <row r="340" spans="1:41">
      <c r="A340" s="451"/>
      <c r="B340" s="131">
        <f t="shared" si="234"/>
        <v>42.596348884381342</v>
      </c>
      <c r="C340" s="128" t="s">
        <v>194</v>
      </c>
      <c r="D340" s="104"/>
      <c r="E340" s="114" t="s">
        <v>0</v>
      </c>
      <c r="F340" s="116"/>
      <c r="G340" s="107"/>
      <c r="H340" s="107"/>
      <c r="I340" s="107"/>
      <c r="J340" s="107"/>
      <c r="K340" s="107"/>
      <c r="L340" s="107"/>
      <c r="M340" s="107"/>
      <c r="N340" s="109">
        <f t="shared" si="235"/>
        <v>0</v>
      </c>
      <c r="O340" s="109">
        <f t="shared" si="226"/>
        <v>0</v>
      </c>
      <c r="P340" s="110">
        <f t="shared" si="227"/>
        <v>0</v>
      </c>
      <c r="Q340" s="111">
        <v>2</v>
      </c>
      <c r="R340" s="112">
        <v>2</v>
      </c>
      <c r="S340" s="112">
        <v>2</v>
      </c>
      <c r="T340" s="112">
        <v>2</v>
      </c>
      <c r="U340" s="112">
        <v>2</v>
      </c>
      <c r="V340" s="112">
        <v>1</v>
      </c>
      <c r="W340" s="112">
        <v>2</v>
      </c>
      <c r="X340" s="112">
        <v>1</v>
      </c>
      <c r="Y340" s="96">
        <f t="shared" si="228"/>
        <v>20</v>
      </c>
      <c r="Z340" s="101">
        <f t="shared" si="229"/>
        <v>8.0459770114942533</v>
      </c>
      <c r="AA340" s="98">
        <f t="shared" si="230"/>
        <v>3.4272924389732116</v>
      </c>
      <c r="AB340" s="113"/>
      <c r="AC340" s="111">
        <v>2</v>
      </c>
      <c r="AD340" s="112">
        <v>2</v>
      </c>
      <c r="AE340" s="112">
        <v>2</v>
      </c>
      <c r="AF340" s="112">
        <v>2</v>
      </c>
      <c r="AG340" s="112">
        <v>2</v>
      </c>
      <c r="AH340" s="112">
        <v>1</v>
      </c>
      <c r="AI340" s="112">
        <v>2</v>
      </c>
      <c r="AJ340" s="112">
        <v>1</v>
      </c>
      <c r="AK340" s="101">
        <f t="shared" si="231"/>
        <v>20</v>
      </c>
      <c r="AL340" s="96">
        <f t="shared" si="233"/>
        <v>8.0459770114942533</v>
      </c>
      <c r="AM340" s="98">
        <f t="shared" si="232"/>
        <v>3.4272924389732116</v>
      </c>
      <c r="AN340" s="454"/>
      <c r="AO340" s="456"/>
    </row>
    <row r="341" spans="1:41" ht="28.5">
      <c r="A341" s="451"/>
      <c r="B341" s="131">
        <f t="shared" si="234"/>
        <v>42.596348884381342</v>
      </c>
      <c r="C341" s="128" t="s">
        <v>198</v>
      </c>
      <c r="D341" s="104"/>
      <c r="E341" s="114" t="s">
        <v>0</v>
      </c>
      <c r="F341" s="116"/>
      <c r="G341" s="107"/>
      <c r="H341" s="107"/>
      <c r="I341" s="107"/>
      <c r="J341" s="107"/>
      <c r="K341" s="107"/>
      <c r="L341" s="107"/>
      <c r="M341" s="107"/>
      <c r="N341" s="109">
        <f t="shared" ref="N341:N345" si="236">(3*$F341)+(2*$G341)+$H341+$I341+$J341+$K341+$L341+M341</f>
        <v>0</v>
      </c>
      <c r="O341" s="109">
        <f t="shared" si="226"/>
        <v>0</v>
      </c>
      <c r="P341" s="110">
        <f t="shared" si="227"/>
        <v>0</v>
      </c>
      <c r="Q341" s="111">
        <v>2</v>
      </c>
      <c r="R341" s="112">
        <v>2</v>
      </c>
      <c r="S341" s="112">
        <v>2</v>
      </c>
      <c r="T341" s="112">
        <v>2</v>
      </c>
      <c r="U341" s="112">
        <v>6</v>
      </c>
      <c r="V341" s="112">
        <v>4</v>
      </c>
      <c r="W341" s="112">
        <v>2</v>
      </c>
      <c r="X341" s="112">
        <v>1</v>
      </c>
      <c r="Y341" s="96">
        <f t="shared" si="228"/>
        <v>27</v>
      </c>
      <c r="Z341" s="101">
        <f t="shared" si="229"/>
        <v>16.091954022988507</v>
      </c>
      <c r="AA341" s="98">
        <f t="shared" si="230"/>
        <v>6.8545848779464231</v>
      </c>
      <c r="AB341" s="113"/>
      <c r="AC341" s="111">
        <v>2</v>
      </c>
      <c r="AD341" s="112">
        <v>2</v>
      </c>
      <c r="AE341" s="112">
        <v>2</v>
      </c>
      <c r="AF341" s="112">
        <v>2</v>
      </c>
      <c r="AG341" s="112">
        <v>6</v>
      </c>
      <c r="AH341" s="112">
        <v>4</v>
      </c>
      <c r="AI341" s="112">
        <v>2</v>
      </c>
      <c r="AJ341" s="112">
        <v>1</v>
      </c>
      <c r="AK341" s="101">
        <f t="shared" si="231"/>
        <v>27</v>
      </c>
      <c r="AL341" s="96">
        <f t="shared" si="233"/>
        <v>16.091954022988507</v>
      </c>
      <c r="AM341" s="98">
        <f t="shared" si="232"/>
        <v>6.8545848779464231</v>
      </c>
      <c r="AN341" s="454"/>
      <c r="AO341" s="456"/>
    </row>
    <row r="342" spans="1:41" ht="28.5">
      <c r="A342" s="451"/>
      <c r="B342" s="131">
        <f t="shared" si="234"/>
        <v>42.596348884381342</v>
      </c>
      <c r="C342" s="128" t="s">
        <v>199</v>
      </c>
      <c r="D342" s="104"/>
      <c r="E342" s="114" t="s">
        <v>0</v>
      </c>
      <c r="F342" s="116"/>
      <c r="G342" s="107"/>
      <c r="H342" s="107"/>
      <c r="I342" s="107"/>
      <c r="J342" s="107"/>
      <c r="K342" s="107"/>
      <c r="L342" s="107"/>
      <c r="M342" s="107"/>
      <c r="N342" s="109">
        <f t="shared" si="236"/>
        <v>0</v>
      </c>
      <c r="O342" s="109">
        <f t="shared" si="226"/>
        <v>0</v>
      </c>
      <c r="P342" s="110">
        <f t="shared" si="227"/>
        <v>0</v>
      </c>
      <c r="Q342" s="111">
        <v>2</v>
      </c>
      <c r="R342" s="112">
        <v>2</v>
      </c>
      <c r="S342" s="112">
        <v>2</v>
      </c>
      <c r="T342" s="112">
        <v>2</v>
      </c>
      <c r="U342" s="112">
        <v>6</v>
      </c>
      <c r="V342" s="112">
        <v>4</v>
      </c>
      <c r="W342" s="112">
        <v>2</v>
      </c>
      <c r="X342" s="112">
        <v>1</v>
      </c>
      <c r="Y342" s="96">
        <f t="shared" si="228"/>
        <v>27</v>
      </c>
      <c r="Z342" s="101">
        <f t="shared" si="229"/>
        <v>16.091954022988507</v>
      </c>
      <c r="AA342" s="98">
        <f t="shared" si="230"/>
        <v>6.8545848779464231</v>
      </c>
      <c r="AB342" s="113"/>
      <c r="AC342" s="111">
        <v>2</v>
      </c>
      <c r="AD342" s="112">
        <v>2</v>
      </c>
      <c r="AE342" s="112">
        <v>2</v>
      </c>
      <c r="AF342" s="112">
        <v>2</v>
      </c>
      <c r="AG342" s="112">
        <v>6</v>
      </c>
      <c r="AH342" s="112">
        <v>4</v>
      </c>
      <c r="AI342" s="112">
        <v>2</v>
      </c>
      <c r="AJ342" s="112">
        <v>1</v>
      </c>
      <c r="AK342" s="101">
        <f t="shared" si="231"/>
        <v>27</v>
      </c>
      <c r="AL342" s="96">
        <f t="shared" si="233"/>
        <v>16.091954022988507</v>
      </c>
      <c r="AM342" s="98">
        <f t="shared" si="232"/>
        <v>6.8545848779464231</v>
      </c>
      <c r="AN342" s="454"/>
      <c r="AO342" s="456"/>
    </row>
    <row r="343" spans="1:41">
      <c r="A343" s="451"/>
      <c r="B343" s="131">
        <f t="shared" si="234"/>
        <v>42.596348884381342</v>
      </c>
      <c r="C343" s="128" t="s">
        <v>128</v>
      </c>
      <c r="D343" s="104"/>
      <c r="E343" s="114" t="s">
        <v>0</v>
      </c>
      <c r="F343" s="116"/>
      <c r="G343" s="107"/>
      <c r="H343" s="107"/>
      <c r="I343" s="107"/>
      <c r="J343" s="107"/>
      <c r="K343" s="107"/>
      <c r="L343" s="107"/>
      <c r="M343" s="107"/>
      <c r="N343" s="109">
        <f t="shared" si="236"/>
        <v>0</v>
      </c>
      <c r="O343" s="109">
        <f t="shared" si="226"/>
        <v>0</v>
      </c>
      <c r="P343" s="110">
        <f t="shared" si="227"/>
        <v>0</v>
      </c>
      <c r="Q343" s="111">
        <v>2</v>
      </c>
      <c r="R343" s="112">
        <v>1</v>
      </c>
      <c r="S343" s="112">
        <v>2</v>
      </c>
      <c r="T343" s="112">
        <v>2</v>
      </c>
      <c r="U343" s="112">
        <v>4</v>
      </c>
      <c r="V343" s="112">
        <v>1</v>
      </c>
      <c r="W343" s="112">
        <v>2</v>
      </c>
      <c r="X343" s="112">
        <v>1</v>
      </c>
      <c r="Y343" s="96">
        <f t="shared" si="228"/>
        <v>20</v>
      </c>
      <c r="Z343" s="101">
        <f t="shared" si="229"/>
        <v>8.0459770114942533</v>
      </c>
      <c r="AA343" s="98">
        <f t="shared" si="230"/>
        <v>3.4272924389732116</v>
      </c>
      <c r="AB343" s="113"/>
      <c r="AC343" s="111">
        <v>2</v>
      </c>
      <c r="AD343" s="112">
        <v>1</v>
      </c>
      <c r="AE343" s="112">
        <v>2</v>
      </c>
      <c r="AF343" s="112">
        <v>2</v>
      </c>
      <c r="AG343" s="112">
        <v>4</v>
      </c>
      <c r="AH343" s="112">
        <v>1</v>
      </c>
      <c r="AI343" s="112">
        <v>2</v>
      </c>
      <c r="AJ343" s="112">
        <v>1</v>
      </c>
      <c r="AK343" s="101">
        <f t="shared" si="231"/>
        <v>20</v>
      </c>
      <c r="AL343" s="96">
        <f t="shared" si="233"/>
        <v>8.0459770114942533</v>
      </c>
      <c r="AM343" s="98">
        <f t="shared" si="232"/>
        <v>3.4272924389732116</v>
      </c>
      <c r="AN343" s="454"/>
      <c r="AO343" s="456"/>
    </row>
    <row r="344" spans="1:41">
      <c r="A344" s="451"/>
      <c r="B344" s="131">
        <f t="shared" si="234"/>
        <v>42.596348884381342</v>
      </c>
      <c r="C344" s="128" t="s">
        <v>200</v>
      </c>
      <c r="D344" s="104"/>
      <c r="E344" s="114" t="s">
        <v>0</v>
      </c>
      <c r="F344" s="116"/>
      <c r="G344" s="107"/>
      <c r="H344" s="107"/>
      <c r="I344" s="107"/>
      <c r="J344" s="107"/>
      <c r="K344" s="107"/>
      <c r="L344" s="107"/>
      <c r="M344" s="107"/>
      <c r="N344" s="109">
        <f t="shared" si="236"/>
        <v>0</v>
      </c>
      <c r="O344" s="109">
        <f t="shared" si="226"/>
        <v>0</v>
      </c>
      <c r="P344" s="110">
        <f t="shared" si="227"/>
        <v>0</v>
      </c>
      <c r="Q344" s="111">
        <v>2</v>
      </c>
      <c r="R344" s="112">
        <v>2</v>
      </c>
      <c r="S344" s="112">
        <v>2</v>
      </c>
      <c r="T344" s="112">
        <v>2</v>
      </c>
      <c r="U344" s="112">
        <v>4</v>
      </c>
      <c r="V344" s="112">
        <v>1</v>
      </c>
      <c r="W344" s="112">
        <v>2</v>
      </c>
      <c r="X344" s="112">
        <v>1</v>
      </c>
      <c r="Y344" s="96">
        <f t="shared" si="228"/>
        <v>22</v>
      </c>
      <c r="Z344" s="101">
        <f t="shared" si="229"/>
        <v>10.344827586206897</v>
      </c>
      <c r="AA344" s="98">
        <f t="shared" si="230"/>
        <v>4.4065188501084149</v>
      </c>
      <c r="AB344" s="113"/>
      <c r="AC344" s="111">
        <v>2</v>
      </c>
      <c r="AD344" s="112">
        <v>2</v>
      </c>
      <c r="AE344" s="112">
        <v>2</v>
      </c>
      <c r="AF344" s="112">
        <v>2</v>
      </c>
      <c r="AG344" s="112">
        <v>4</v>
      </c>
      <c r="AH344" s="112">
        <v>1</v>
      </c>
      <c r="AI344" s="112">
        <v>2</v>
      </c>
      <c r="AJ344" s="112">
        <v>1</v>
      </c>
      <c r="AK344" s="101">
        <f t="shared" si="231"/>
        <v>22</v>
      </c>
      <c r="AL344" s="96">
        <f t="shared" si="233"/>
        <v>10.344827586206897</v>
      </c>
      <c r="AM344" s="98">
        <f t="shared" si="232"/>
        <v>4.4065188501084149</v>
      </c>
      <c r="AN344" s="454"/>
      <c r="AO344" s="456"/>
    </row>
    <row r="345" spans="1:41" ht="15.75" thickBot="1">
      <c r="A345" s="451"/>
      <c r="B345" s="131">
        <f t="shared" si="234"/>
        <v>42.596348884381342</v>
      </c>
      <c r="C345" s="128" t="s">
        <v>130</v>
      </c>
      <c r="D345" s="104"/>
      <c r="E345" s="114" t="s">
        <v>0</v>
      </c>
      <c r="F345" s="116"/>
      <c r="G345" s="107"/>
      <c r="H345" s="107"/>
      <c r="I345" s="107"/>
      <c r="J345" s="107"/>
      <c r="K345" s="107"/>
      <c r="L345" s="107"/>
      <c r="M345" s="107"/>
      <c r="N345" s="109">
        <f t="shared" si="236"/>
        <v>0</v>
      </c>
      <c r="O345" s="109">
        <f t="shared" si="226"/>
        <v>0</v>
      </c>
      <c r="P345" s="110">
        <f t="shared" si="227"/>
        <v>0</v>
      </c>
      <c r="Q345" s="111">
        <v>2</v>
      </c>
      <c r="R345" s="112">
        <v>2</v>
      </c>
      <c r="S345" s="112">
        <v>2</v>
      </c>
      <c r="T345" s="112">
        <v>2</v>
      </c>
      <c r="U345" s="112">
        <v>6</v>
      </c>
      <c r="V345" s="112">
        <v>1</v>
      </c>
      <c r="W345" s="112">
        <v>2</v>
      </c>
      <c r="X345" s="112">
        <v>1</v>
      </c>
      <c r="Y345" s="96">
        <f t="shared" si="228"/>
        <v>24</v>
      </c>
      <c r="Z345" s="101">
        <f t="shared" si="229"/>
        <v>12.643678160919542</v>
      </c>
      <c r="AA345" s="98">
        <f t="shared" si="230"/>
        <v>5.3857452612436187</v>
      </c>
      <c r="AB345" s="113"/>
      <c r="AC345" s="111">
        <v>2</v>
      </c>
      <c r="AD345" s="112">
        <v>2</v>
      </c>
      <c r="AE345" s="112">
        <v>2</v>
      </c>
      <c r="AF345" s="112">
        <v>2</v>
      </c>
      <c r="AG345" s="112">
        <v>6</v>
      </c>
      <c r="AH345" s="112">
        <v>1</v>
      </c>
      <c r="AI345" s="112">
        <v>2</v>
      </c>
      <c r="AJ345" s="112">
        <v>1</v>
      </c>
      <c r="AK345" s="101">
        <f t="shared" si="231"/>
        <v>24</v>
      </c>
      <c r="AL345" s="96">
        <f t="shared" si="233"/>
        <v>12.643678160919542</v>
      </c>
      <c r="AM345" s="98">
        <f t="shared" si="232"/>
        <v>5.3857452612436187</v>
      </c>
      <c r="AN345" s="454"/>
      <c r="AO345" s="456"/>
    </row>
    <row r="346" spans="1:41" ht="15.75" thickBot="1">
      <c r="A346" s="452"/>
      <c r="B346" s="131">
        <f t="shared" si="234"/>
        <v>42.596348884381342</v>
      </c>
      <c r="C346" s="457"/>
      <c r="D346" s="458"/>
      <c r="E346" s="459"/>
      <c r="F346" s="460" t="s">
        <v>183</v>
      </c>
      <c r="G346" s="461"/>
      <c r="H346" s="461"/>
      <c r="I346" s="461"/>
      <c r="J346" s="461"/>
      <c r="K346" s="461"/>
      <c r="L346" s="461"/>
      <c r="M346" s="462"/>
      <c r="N346" s="118">
        <f>IF(SUM($N337:$N345),(1-EXP(-((SUM($N337:$N345)/COUNTIF($N337:$N345,"&gt;0"))^1)))*($F$6-(MAX($N337:$N345)))*(1-1/(EXP((((COUNTIF($N337:$N345,"&gt;0")^1)-1)*0.1))))+(MAX($N337:$N345)),0)</f>
        <v>0</v>
      </c>
      <c r="O346" s="119">
        <f>IF($N346&lt;&gt;0,(($N346-$O$6)/($F$6-$O$6))*100,0)</f>
        <v>0</v>
      </c>
      <c r="P346" s="120">
        <f>IF(SUM($N337:$N345),(($O346*$B341)/100),0)</f>
        <v>0</v>
      </c>
      <c r="Q346" s="463" t="s">
        <v>184</v>
      </c>
      <c r="R346" s="461"/>
      <c r="S346" s="461"/>
      <c r="T346" s="461"/>
      <c r="U346" s="461"/>
      <c r="V346" s="461"/>
      <c r="W346" s="461"/>
      <c r="X346" s="462"/>
      <c r="Y346" s="121">
        <f>IF(SUM($Y337:$Y345),(1-EXP(-((SUM($Y337:$Y345)/COUNTIF($Y337:$Y345,"&gt;0"))^1)))*($F$6-(MAX($Y337:$Y345)))*(1-1/(EXP((((COUNTIF($Y337:$Y345,"&gt;0")^1)-1)*0.1))))+(MAX($Y337:$Y345)),0)</f>
        <v>70.793617332024411</v>
      </c>
      <c r="Z346" s="122">
        <f>IF($Y346&lt;&gt;0,(($Y346-$O$6)/($F$6-$O$6))*100,0)</f>
        <v>66.429445209223459</v>
      </c>
      <c r="AA346" s="120">
        <f>IF(SUM($Y337:$Y345),(($Z346*$B346)/100),0)</f>
        <v>28.29651824327977</v>
      </c>
      <c r="AB346" s="123">
        <f>+P346-AA346</f>
        <v>-28.29651824327977</v>
      </c>
      <c r="AC346" s="124" t="s">
        <v>158</v>
      </c>
      <c r="AD346" s="463" t="s">
        <v>185</v>
      </c>
      <c r="AE346" s="461"/>
      <c r="AF346" s="461"/>
      <c r="AG346" s="461"/>
      <c r="AH346" s="461"/>
      <c r="AI346" s="461"/>
      <c r="AJ346" s="464"/>
      <c r="AK346" s="122">
        <f>IF(SUM($AK337:$AK345),(1-EXP(-((SUM($AK337:$AK345)/COUNTIF($AK337:$AK345,"&gt;0"))^1)))*($F$6-(MAX($AK337:$AK345)))*(1-1/(EXP((((COUNTIF($AK337:$AK345,"&gt;0")^1)-1)*0.1))))+(MAX($AK337:$AK345)),0)</f>
        <v>70.793617332024411</v>
      </c>
      <c r="AL346" s="122">
        <f>IF($AK346&lt;&gt;0,(($AK346-$O$6)/($F$6-$O$6))*100,0)</f>
        <v>66.429445209223459</v>
      </c>
      <c r="AM346" s="120">
        <f>IF(SUM($AK337:$AK345),(($AL346*$B346)/100),0)</f>
        <v>28.29651824327977</v>
      </c>
      <c r="AN346" s="125" t="s">
        <v>186</v>
      </c>
      <c r="AO346" s="126">
        <f>$P346-$AM346</f>
        <v>-28.29651824327977</v>
      </c>
    </row>
    <row r="347" spans="1:41">
      <c r="T347">
        <f>COUNTIF(Y337:Y345,"&lt;25")</f>
        <v>5</v>
      </c>
      <c r="U347">
        <f>COUNTIFS((Y337:Y345),"&gt;=25",(Y337:Y345),"&lt;50")</f>
        <v>4</v>
      </c>
      <c r="V347">
        <f>COUNTIFS((Y337:Y345),"&gt;=50",(Y337:Y345),"&lt;70")</f>
        <v>0</v>
      </c>
      <c r="W347">
        <f>COUNTIFS((Y337:Y345),"&gt;70",(Y337:Y345),"&lt;100")</f>
        <v>0</v>
      </c>
      <c r="X347">
        <f>SUM(T347:W347)</f>
        <v>9</v>
      </c>
      <c r="AF347">
        <f>COUNTIF(AK337:AK345,"&lt;25")</f>
        <v>5</v>
      </c>
      <c r="AG347">
        <f>COUNTIFS((AK337:AK345),"&gt;=25",(AK337:AK345),"&lt;50")</f>
        <v>4</v>
      </c>
      <c r="AH347">
        <f>COUNTIFS((AK337:AK345),"&gt;=50",(AK337:AK345),"&lt;70")</f>
        <v>0</v>
      </c>
      <c r="AI347">
        <f>COUNTIFS((AK337:AK345),"&gt;70",(AK337:AK345),"&lt;100")</f>
        <v>0</v>
      </c>
      <c r="AJ347">
        <f>SUM(AF347:AI347)</f>
        <v>9</v>
      </c>
    </row>
    <row r="348" spans="1:41" ht="15.75" thickBot="1"/>
    <row r="349" spans="1:41">
      <c r="A349" s="470" t="s">
        <v>146</v>
      </c>
      <c r="B349" s="472" t="s">
        <v>147</v>
      </c>
      <c r="C349" s="474" t="s">
        <v>148</v>
      </c>
      <c r="D349" s="476" t="s">
        <v>149</v>
      </c>
      <c r="E349" s="478" t="s">
        <v>150</v>
      </c>
      <c r="F349" s="465" t="s">
        <v>151</v>
      </c>
      <c r="G349" s="466"/>
      <c r="H349" s="466"/>
      <c r="I349" s="466"/>
      <c r="J349" s="466"/>
      <c r="K349" s="466"/>
      <c r="L349" s="466"/>
      <c r="M349" s="466"/>
      <c r="N349" s="466" t="s">
        <v>152</v>
      </c>
      <c r="O349" s="466"/>
      <c r="P349" s="467"/>
      <c r="Q349" s="443" t="s">
        <v>153</v>
      </c>
      <c r="R349" s="444"/>
      <c r="S349" s="444"/>
      <c r="T349" s="444"/>
      <c r="U349" s="444"/>
      <c r="V349" s="444"/>
      <c r="W349" s="444"/>
      <c r="X349" s="444"/>
      <c r="Y349" s="444" t="s">
        <v>152</v>
      </c>
      <c r="Z349" s="444"/>
      <c r="AA349" s="445"/>
      <c r="AB349" s="468" t="s">
        <v>154</v>
      </c>
      <c r="AC349" s="441" t="s">
        <v>155</v>
      </c>
      <c r="AD349" s="442"/>
      <c r="AE349" s="442"/>
      <c r="AF349" s="442"/>
      <c r="AG349" s="442"/>
      <c r="AH349" s="442"/>
      <c r="AI349" s="442"/>
      <c r="AJ349" s="443"/>
      <c r="AK349" s="444" t="s">
        <v>152</v>
      </c>
      <c r="AL349" s="444"/>
      <c r="AM349" s="445"/>
      <c r="AN349" s="446" t="s">
        <v>156</v>
      </c>
      <c r="AO349" s="448" t="s">
        <v>157</v>
      </c>
    </row>
    <row r="350" spans="1:41" ht="34.5" thickBot="1">
      <c r="A350" s="471"/>
      <c r="B350" s="473"/>
      <c r="C350" s="475"/>
      <c r="D350" s="477"/>
      <c r="E350" s="475"/>
      <c r="F350" s="78" t="s">
        <v>158</v>
      </c>
      <c r="G350" s="79" t="s">
        <v>159</v>
      </c>
      <c r="H350" s="79" t="s">
        <v>160</v>
      </c>
      <c r="I350" s="79" t="s">
        <v>161</v>
      </c>
      <c r="J350" s="79" t="s">
        <v>162</v>
      </c>
      <c r="K350" s="79" t="s">
        <v>163</v>
      </c>
      <c r="L350" s="79" t="s">
        <v>164</v>
      </c>
      <c r="M350" s="79" t="s">
        <v>165</v>
      </c>
      <c r="N350" s="127" t="s">
        <v>166</v>
      </c>
      <c r="O350" s="127" t="s">
        <v>167</v>
      </c>
      <c r="P350" s="81" t="s">
        <v>168</v>
      </c>
      <c r="Q350" s="82" t="s">
        <v>158</v>
      </c>
      <c r="R350" s="83" t="s">
        <v>159</v>
      </c>
      <c r="S350" s="83" t="s">
        <v>160</v>
      </c>
      <c r="T350" s="83" t="s">
        <v>161</v>
      </c>
      <c r="U350" s="83" t="s">
        <v>162</v>
      </c>
      <c r="V350" s="83" t="s">
        <v>163</v>
      </c>
      <c r="W350" s="83" t="s">
        <v>164</v>
      </c>
      <c r="X350" s="83" t="s">
        <v>165</v>
      </c>
      <c r="Y350" s="84" t="s">
        <v>169</v>
      </c>
      <c r="Z350" s="84" t="s">
        <v>170</v>
      </c>
      <c r="AA350" s="85" t="s">
        <v>171</v>
      </c>
      <c r="AB350" s="469"/>
      <c r="AC350" s="83" t="s">
        <v>172</v>
      </c>
      <c r="AD350" s="83" t="s">
        <v>173</v>
      </c>
      <c r="AE350" s="83" t="s">
        <v>174</v>
      </c>
      <c r="AF350" s="83" t="s">
        <v>175</v>
      </c>
      <c r="AG350" s="83" t="s">
        <v>176</v>
      </c>
      <c r="AH350" s="83" t="s">
        <v>177</v>
      </c>
      <c r="AI350" s="83" t="s">
        <v>178</v>
      </c>
      <c r="AJ350" s="83" t="s">
        <v>179</v>
      </c>
      <c r="AK350" s="84" t="s">
        <v>180</v>
      </c>
      <c r="AL350" s="84" t="s">
        <v>181</v>
      </c>
      <c r="AM350" s="84" t="s">
        <v>182</v>
      </c>
      <c r="AN350" s="447"/>
      <c r="AO350" s="449"/>
    </row>
    <row r="351" spans="1:41">
      <c r="A351" s="450" t="s">
        <v>63</v>
      </c>
      <c r="B351" s="130">
        <f>'3- Ponderacion factores'!N58</f>
        <v>27.22323049001815</v>
      </c>
      <c r="C351" s="87" t="s">
        <v>108</v>
      </c>
      <c r="D351" s="88"/>
      <c r="E351" s="89" t="s">
        <v>0</v>
      </c>
      <c r="F351" s="90"/>
      <c r="G351" s="91"/>
      <c r="H351" s="91"/>
      <c r="I351" s="91"/>
      <c r="J351" s="91"/>
      <c r="K351" s="91"/>
      <c r="L351" s="91"/>
      <c r="M351" s="91"/>
      <c r="N351" s="92">
        <f>(3*$F351)+(2*$G351)+$H351+$I351+$J351+$K351+$L351+M351</f>
        <v>0</v>
      </c>
      <c r="O351" s="93">
        <f>IF($N351&lt;&gt;0,(($N351-$O$6)/($F$6-$O$6))*100,0)</f>
        <v>0</v>
      </c>
      <c r="P351" s="94">
        <f>($O351*$B351)/100</f>
        <v>0</v>
      </c>
      <c r="Q351" s="95">
        <v>2</v>
      </c>
      <c r="R351" s="95">
        <v>1</v>
      </c>
      <c r="S351" s="95">
        <v>1</v>
      </c>
      <c r="T351" s="95">
        <v>2</v>
      </c>
      <c r="U351" s="95">
        <v>2</v>
      </c>
      <c r="V351" s="95">
        <v>1</v>
      </c>
      <c r="W351" s="95">
        <v>4</v>
      </c>
      <c r="X351" s="95">
        <v>1</v>
      </c>
      <c r="Y351" s="96">
        <f>(3*$Q351)+(2*$R351)+$S351+$T351+$U351+$V351+$W351+$X351</f>
        <v>19</v>
      </c>
      <c r="Z351" s="97">
        <f>IF($Y351&lt;&gt;0,(($Y351-$O$6)/($F$6-$O$6))*100,0)</f>
        <v>6.8965517241379306</v>
      </c>
      <c r="AA351" s="98">
        <f>($Z351*$B351)/100</f>
        <v>1.8774641717253895</v>
      </c>
      <c r="AB351" s="99"/>
      <c r="AC351" s="95">
        <v>2</v>
      </c>
      <c r="AD351" s="95">
        <v>1</v>
      </c>
      <c r="AE351" s="95">
        <v>1</v>
      </c>
      <c r="AF351" s="95">
        <v>2</v>
      </c>
      <c r="AG351" s="95">
        <v>2</v>
      </c>
      <c r="AH351" s="95">
        <v>1</v>
      </c>
      <c r="AI351" s="95">
        <v>4</v>
      </c>
      <c r="AJ351" s="95">
        <v>1</v>
      </c>
      <c r="AK351" s="101">
        <f t="shared" ref="AK351:AK360" si="237">(3*$AC351)+(2*$AD351)+$AE351+$AF351+$AG351+$AH351+$AI351+$AJ351</f>
        <v>19</v>
      </c>
      <c r="AL351" s="96">
        <f>IF($AK351&lt;&gt;0,(($AK351-$O$6)/($F$6-$O$6))*100,0)</f>
        <v>6.8965517241379306</v>
      </c>
      <c r="AM351" s="98">
        <f t="shared" ref="AM351:AM360" si="238">($AL351*$B351)/100</f>
        <v>1.8774641717253895</v>
      </c>
      <c r="AN351" s="453">
        <f>$AO361-$AB361</f>
        <v>0</v>
      </c>
      <c r="AO351" s="455"/>
    </row>
    <row r="352" spans="1:41">
      <c r="A352" s="451"/>
      <c r="B352" s="131">
        <f>$B$351</f>
        <v>27.22323049001815</v>
      </c>
      <c r="C352" s="103" t="s">
        <v>113</v>
      </c>
      <c r="D352" s="104"/>
      <c r="E352" s="114" t="s">
        <v>0</v>
      </c>
      <c r="F352" s="116"/>
      <c r="G352" s="107"/>
      <c r="H352" s="107"/>
      <c r="I352" s="107"/>
      <c r="J352" s="107"/>
      <c r="K352" s="107"/>
      <c r="L352" s="107"/>
      <c r="M352" s="107"/>
      <c r="N352" s="109">
        <f t="shared" ref="N352" si="239">(3*$F352)+(2*$G352)+$H352+$I352+$J352+$K352+$L352+M352</f>
        <v>0</v>
      </c>
      <c r="O352" s="109">
        <f t="shared" ref="O352:O360" si="240">IF($N352&lt;&gt;0,(($N352-$O$6)/($F$6-$O$6))*100,0)</f>
        <v>0</v>
      </c>
      <c r="P352" s="110">
        <f t="shared" ref="P352:P360" si="241">($O352*$B352)/100</f>
        <v>0</v>
      </c>
      <c r="Q352" s="111">
        <v>1</v>
      </c>
      <c r="R352" s="112">
        <v>1</v>
      </c>
      <c r="S352" s="112">
        <v>1</v>
      </c>
      <c r="T352" s="112">
        <v>1</v>
      </c>
      <c r="U352" s="112">
        <v>2</v>
      </c>
      <c r="V352" s="112">
        <v>1</v>
      </c>
      <c r="W352" s="112">
        <v>2</v>
      </c>
      <c r="X352" s="112">
        <v>1</v>
      </c>
      <c r="Y352" s="96">
        <f t="shared" ref="Y352:Y360" si="242">(3*$Q352)+(2*$R352)+$S352+$T352+$U352+$V352+$W352+$X352</f>
        <v>13</v>
      </c>
      <c r="Z352" s="101">
        <f>IF($Y352&lt;&gt;0,(($Y352-$O$6)/($F$6-$O$6))*100,0)</f>
        <v>0</v>
      </c>
      <c r="AA352" s="98">
        <f t="shared" ref="AA352:AA360" si="243">($Z352*$B352)/100</f>
        <v>0</v>
      </c>
      <c r="AB352" s="113"/>
      <c r="AC352" s="111">
        <v>1</v>
      </c>
      <c r="AD352" s="112">
        <v>1</v>
      </c>
      <c r="AE352" s="112">
        <v>1</v>
      </c>
      <c r="AF352" s="112">
        <v>1</v>
      </c>
      <c r="AG352" s="112">
        <v>2</v>
      </c>
      <c r="AH352" s="112">
        <v>1</v>
      </c>
      <c r="AI352" s="112">
        <v>2</v>
      </c>
      <c r="AJ352" s="112">
        <v>1</v>
      </c>
      <c r="AK352" s="101">
        <f t="shared" si="237"/>
        <v>13</v>
      </c>
      <c r="AL352" s="96">
        <f>IF($AK352&lt;&gt;0,(($AK352-$O$6)/($F$6-$O$6))*100,0)</f>
        <v>0</v>
      </c>
      <c r="AM352" s="98">
        <f t="shared" si="238"/>
        <v>0</v>
      </c>
      <c r="AN352" s="454"/>
      <c r="AO352" s="456"/>
    </row>
    <row r="353" spans="1:41">
      <c r="A353" s="451"/>
      <c r="B353" s="131">
        <f t="shared" ref="B353:B361" si="244">$B$351</f>
        <v>27.22323049001815</v>
      </c>
      <c r="C353" s="103" t="s">
        <v>195</v>
      </c>
      <c r="D353" s="104"/>
      <c r="E353" s="114" t="s">
        <v>0</v>
      </c>
      <c r="F353" s="116"/>
      <c r="G353" s="107"/>
      <c r="H353" s="107"/>
      <c r="I353" s="107"/>
      <c r="J353" s="107"/>
      <c r="K353" s="107"/>
      <c r="L353" s="107"/>
      <c r="M353" s="107"/>
      <c r="N353" s="109">
        <f t="shared" ref="N353:N356" si="245">(3*$F353)+(2*$G353)+$H353+$I353+$J353+$K353+$L353+M353</f>
        <v>0</v>
      </c>
      <c r="O353" s="109">
        <f t="shared" si="240"/>
        <v>0</v>
      </c>
      <c r="P353" s="110">
        <f t="shared" si="241"/>
        <v>0</v>
      </c>
      <c r="Q353" s="111">
        <v>1</v>
      </c>
      <c r="R353" s="112">
        <v>2</v>
      </c>
      <c r="S353" s="112">
        <v>2</v>
      </c>
      <c r="T353" s="112">
        <v>2</v>
      </c>
      <c r="U353" s="112">
        <v>4</v>
      </c>
      <c r="V353" s="112">
        <v>1</v>
      </c>
      <c r="W353" s="112">
        <v>4</v>
      </c>
      <c r="X353" s="112">
        <v>1</v>
      </c>
      <c r="Y353" s="96">
        <f t="shared" si="242"/>
        <v>21</v>
      </c>
      <c r="Z353" s="101">
        <f t="shared" ref="Z353:Z359" si="246">IF($Y353&lt;&gt;0,(($Y353-$O$6)/($F$6-$O$6))*100,0)</f>
        <v>9.1954022988505741</v>
      </c>
      <c r="AA353" s="98">
        <f t="shared" si="243"/>
        <v>2.5032855623005195</v>
      </c>
      <c r="AB353" s="113"/>
      <c r="AC353" s="111">
        <v>1</v>
      </c>
      <c r="AD353" s="112">
        <v>2</v>
      </c>
      <c r="AE353" s="112">
        <v>2</v>
      </c>
      <c r="AF353" s="112">
        <v>2</v>
      </c>
      <c r="AG353" s="112">
        <v>4</v>
      </c>
      <c r="AH353" s="112">
        <v>1</v>
      </c>
      <c r="AI353" s="112">
        <v>4</v>
      </c>
      <c r="AJ353" s="112">
        <v>1</v>
      </c>
      <c r="AK353" s="101">
        <f t="shared" si="237"/>
        <v>21</v>
      </c>
      <c r="AL353" s="96">
        <f t="shared" ref="AL353:AL360" si="247">IF($AK353&lt;&gt;0,(($AK353-$O$6)/($F$6-$O$6))*100,0)</f>
        <v>9.1954022988505741</v>
      </c>
      <c r="AM353" s="98">
        <f t="shared" si="238"/>
        <v>2.5032855623005195</v>
      </c>
      <c r="AN353" s="454"/>
      <c r="AO353" s="456"/>
    </row>
    <row r="354" spans="1:41">
      <c r="A354" s="451"/>
      <c r="B354" s="131">
        <f t="shared" si="244"/>
        <v>27.22323049001815</v>
      </c>
      <c r="C354" s="103" t="s">
        <v>196</v>
      </c>
      <c r="D354" s="104"/>
      <c r="E354" s="114" t="s">
        <v>0</v>
      </c>
      <c r="F354" s="116"/>
      <c r="G354" s="107"/>
      <c r="H354" s="107"/>
      <c r="I354" s="107"/>
      <c r="J354" s="107"/>
      <c r="K354" s="107"/>
      <c r="L354" s="107"/>
      <c r="M354" s="107"/>
      <c r="N354" s="109">
        <f t="shared" si="245"/>
        <v>0</v>
      </c>
      <c r="O354" s="109">
        <f t="shared" si="240"/>
        <v>0</v>
      </c>
      <c r="P354" s="110">
        <f t="shared" si="241"/>
        <v>0</v>
      </c>
      <c r="Q354" s="111">
        <v>2</v>
      </c>
      <c r="R354" s="112">
        <v>1</v>
      </c>
      <c r="S354" s="112">
        <v>1</v>
      </c>
      <c r="T354" s="112">
        <v>2</v>
      </c>
      <c r="U354" s="112">
        <v>2</v>
      </c>
      <c r="V354" s="112">
        <v>1</v>
      </c>
      <c r="W354" s="112">
        <v>2</v>
      </c>
      <c r="X354" s="112">
        <v>1</v>
      </c>
      <c r="Y354" s="96">
        <f t="shared" si="242"/>
        <v>17</v>
      </c>
      <c r="Z354" s="101">
        <f t="shared" si="246"/>
        <v>4.5977011494252871</v>
      </c>
      <c r="AA354" s="98">
        <f t="shared" si="243"/>
        <v>1.2516427811502597</v>
      </c>
      <c r="AB354" s="113"/>
      <c r="AC354" s="111">
        <v>2</v>
      </c>
      <c r="AD354" s="112">
        <v>1</v>
      </c>
      <c r="AE354" s="112">
        <v>1</v>
      </c>
      <c r="AF354" s="112">
        <v>2</v>
      </c>
      <c r="AG354" s="112">
        <v>2</v>
      </c>
      <c r="AH354" s="112">
        <v>1</v>
      </c>
      <c r="AI354" s="112">
        <v>2</v>
      </c>
      <c r="AJ354" s="112">
        <v>1</v>
      </c>
      <c r="AK354" s="101">
        <f t="shared" si="237"/>
        <v>17</v>
      </c>
      <c r="AL354" s="96">
        <f t="shared" si="247"/>
        <v>4.5977011494252871</v>
      </c>
      <c r="AM354" s="98">
        <f t="shared" si="238"/>
        <v>1.2516427811502597</v>
      </c>
      <c r="AN354" s="454"/>
      <c r="AO354" s="456"/>
    </row>
    <row r="355" spans="1:41">
      <c r="A355" s="451"/>
      <c r="B355" s="131">
        <f t="shared" si="244"/>
        <v>27.22323049001815</v>
      </c>
      <c r="C355" s="103" t="s">
        <v>121</v>
      </c>
      <c r="D355" s="104"/>
      <c r="E355" s="114" t="s">
        <v>0</v>
      </c>
      <c r="F355" s="116"/>
      <c r="G355" s="107"/>
      <c r="H355" s="107"/>
      <c r="I355" s="107"/>
      <c r="J355" s="107"/>
      <c r="K355" s="107"/>
      <c r="L355" s="107"/>
      <c r="M355" s="107"/>
      <c r="N355" s="109">
        <f t="shared" si="245"/>
        <v>0</v>
      </c>
      <c r="O355" s="109">
        <f>IF($N355&lt;&gt;0,(($N355-$O$6)/($F$6-$O$6))*100,0)</f>
        <v>0</v>
      </c>
      <c r="P355" s="110">
        <f t="shared" si="241"/>
        <v>0</v>
      </c>
      <c r="Q355" s="111">
        <v>2</v>
      </c>
      <c r="R355" s="112">
        <v>2</v>
      </c>
      <c r="S355" s="112">
        <v>2</v>
      </c>
      <c r="T355" s="112">
        <v>1</v>
      </c>
      <c r="U355" s="112">
        <v>4</v>
      </c>
      <c r="V355" s="112">
        <v>4</v>
      </c>
      <c r="W355" s="112">
        <v>4</v>
      </c>
      <c r="X355" s="112">
        <v>1</v>
      </c>
      <c r="Y355" s="96">
        <f t="shared" si="242"/>
        <v>26</v>
      </c>
      <c r="Z355" s="101">
        <f t="shared" si="246"/>
        <v>14.942528735632186</v>
      </c>
      <c r="AA355" s="98">
        <f t="shared" si="243"/>
        <v>4.0678390387383443</v>
      </c>
      <c r="AB355" s="113"/>
      <c r="AC355" s="111">
        <v>2</v>
      </c>
      <c r="AD355" s="112">
        <v>2</v>
      </c>
      <c r="AE355" s="112">
        <v>2</v>
      </c>
      <c r="AF355" s="112">
        <v>1</v>
      </c>
      <c r="AG355" s="112">
        <v>4</v>
      </c>
      <c r="AH355" s="112">
        <v>4</v>
      </c>
      <c r="AI355" s="112">
        <v>4</v>
      </c>
      <c r="AJ355" s="112">
        <v>1</v>
      </c>
      <c r="AK355" s="101">
        <f t="shared" si="237"/>
        <v>26</v>
      </c>
      <c r="AL355" s="96">
        <f t="shared" si="247"/>
        <v>14.942528735632186</v>
      </c>
      <c r="AM355" s="98">
        <f t="shared" si="238"/>
        <v>4.0678390387383443</v>
      </c>
      <c r="AN355" s="454"/>
      <c r="AO355" s="456"/>
    </row>
    <row r="356" spans="1:41">
      <c r="A356" s="451"/>
      <c r="B356" s="131">
        <f t="shared" si="244"/>
        <v>27.22323049001815</v>
      </c>
      <c r="C356" s="103" t="s">
        <v>122</v>
      </c>
      <c r="D356" s="104"/>
      <c r="E356" s="114" t="s">
        <v>0</v>
      </c>
      <c r="F356" s="116"/>
      <c r="G356" s="107"/>
      <c r="H356" s="107"/>
      <c r="I356" s="107"/>
      <c r="J356" s="107"/>
      <c r="K356" s="107"/>
      <c r="L356" s="107"/>
      <c r="M356" s="107"/>
      <c r="N356" s="109">
        <f t="shared" si="245"/>
        <v>0</v>
      </c>
      <c r="O356" s="109">
        <f t="shared" si="240"/>
        <v>0</v>
      </c>
      <c r="P356" s="110">
        <f t="shared" si="241"/>
        <v>0</v>
      </c>
      <c r="Q356" s="111">
        <v>2</v>
      </c>
      <c r="R356" s="112">
        <v>2</v>
      </c>
      <c r="S356" s="112">
        <v>1</v>
      </c>
      <c r="T356" s="112">
        <v>2</v>
      </c>
      <c r="U356" s="112">
        <v>2</v>
      </c>
      <c r="V356" s="112">
        <v>1</v>
      </c>
      <c r="W356" s="112">
        <v>2</v>
      </c>
      <c r="X356" s="112">
        <v>1</v>
      </c>
      <c r="Y356" s="96">
        <f t="shared" si="242"/>
        <v>19</v>
      </c>
      <c r="Z356" s="101">
        <f t="shared" si="246"/>
        <v>6.8965517241379306</v>
      </c>
      <c r="AA356" s="98">
        <f t="shared" si="243"/>
        <v>1.8774641717253895</v>
      </c>
      <c r="AB356" s="113"/>
      <c r="AC356" s="111">
        <v>2</v>
      </c>
      <c r="AD356" s="112">
        <v>2</v>
      </c>
      <c r="AE356" s="112">
        <v>1</v>
      </c>
      <c r="AF356" s="112">
        <v>2</v>
      </c>
      <c r="AG356" s="112">
        <v>2</v>
      </c>
      <c r="AH356" s="112">
        <v>1</v>
      </c>
      <c r="AI356" s="112">
        <v>2</v>
      </c>
      <c r="AJ356" s="112">
        <v>1</v>
      </c>
      <c r="AK356" s="101">
        <f t="shared" si="237"/>
        <v>19</v>
      </c>
      <c r="AL356" s="96">
        <f t="shared" si="247"/>
        <v>6.8965517241379306</v>
      </c>
      <c r="AM356" s="98">
        <f t="shared" si="238"/>
        <v>1.8774641717253895</v>
      </c>
      <c r="AN356" s="454"/>
      <c r="AO356" s="456"/>
    </row>
    <row r="357" spans="1:41">
      <c r="A357" s="451"/>
      <c r="B357" s="131">
        <f t="shared" si="244"/>
        <v>27.22323049001815</v>
      </c>
      <c r="C357" s="103" t="s">
        <v>197</v>
      </c>
      <c r="D357" s="104"/>
      <c r="E357" s="114" t="s">
        <v>0</v>
      </c>
      <c r="F357" s="116"/>
      <c r="G357" s="107"/>
      <c r="H357" s="107"/>
      <c r="I357" s="107"/>
      <c r="J357" s="107"/>
      <c r="K357" s="107"/>
      <c r="L357" s="107"/>
      <c r="M357" s="107"/>
      <c r="N357" s="109">
        <f>(3*$F357)+(2*$G357)+$H357+$I357+$J357+$K357+$L357+M357</f>
        <v>0</v>
      </c>
      <c r="O357" s="109">
        <f t="shared" si="240"/>
        <v>0</v>
      </c>
      <c r="P357" s="110">
        <f t="shared" si="241"/>
        <v>0</v>
      </c>
      <c r="Q357" s="111">
        <v>2</v>
      </c>
      <c r="R357" s="112">
        <v>2</v>
      </c>
      <c r="S357" s="112">
        <v>2</v>
      </c>
      <c r="T357" s="112">
        <v>2</v>
      </c>
      <c r="U357" s="112">
        <v>2</v>
      </c>
      <c r="V357" s="112">
        <v>1</v>
      </c>
      <c r="W357" s="112">
        <v>4</v>
      </c>
      <c r="X357" s="112">
        <v>1</v>
      </c>
      <c r="Y357" s="96">
        <f t="shared" si="242"/>
        <v>22</v>
      </c>
      <c r="Z357" s="101">
        <f t="shared" si="246"/>
        <v>10.344827586206897</v>
      </c>
      <c r="AA357" s="98">
        <f t="shared" si="243"/>
        <v>2.8161962575880848</v>
      </c>
      <c r="AB357" s="113"/>
      <c r="AC357" s="111">
        <v>2</v>
      </c>
      <c r="AD357" s="112">
        <v>2</v>
      </c>
      <c r="AE357" s="112">
        <v>2</v>
      </c>
      <c r="AF357" s="112">
        <v>2</v>
      </c>
      <c r="AG357" s="112">
        <v>2</v>
      </c>
      <c r="AH357" s="112">
        <v>1</v>
      </c>
      <c r="AI357" s="112">
        <v>4</v>
      </c>
      <c r="AJ357" s="112">
        <v>1</v>
      </c>
      <c r="AK357" s="101">
        <f t="shared" si="237"/>
        <v>22</v>
      </c>
      <c r="AL357" s="96">
        <f t="shared" si="247"/>
        <v>10.344827586206897</v>
      </c>
      <c r="AM357" s="98">
        <f t="shared" si="238"/>
        <v>2.8161962575880848</v>
      </c>
      <c r="AN357" s="454"/>
      <c r="AO357" s="456"/>
    </row>
    <row r="358" spans="1:41" ht="28.5">
      <c r="A358" s="451"/>
      <c r="B358" s="131">
        <f t="shared" si="244"/>
        <v>27.22323049001815</v>
      </c>
      <c r="C358" s="103" t="s">
        <v>198</v>
      </c>
      <c r="D358" s="104"/>
      <c r="E358" s="114" t="s">
        <v>0</v>
      </c>
      <c r="F358" s="116"/>
      <c r="G358" s="107"/>
      <c r="H358" s="107"/>
      <c r="I358" s="107"/>
      <c r="J358" s="107"/>
      <c r="K358" s="107"/>
      <c r="L358" s="107"/>
      <c r="M358" s="107"/>
      <c r="N358" s="109">
        <f t="shared" ref="N358:N360" si="248">(3*$F358)+(2*$G358)+$H358+$I358+$J358+$K358+$L358+M358</f>
        <v>0</v>
      </c>
      <c r="O358" s="109">
        <f t="shared" si="240"/>
        <v>0</v>
      </c>
      <c r="P358" s="110">
        <f t="shared" si="241"/>
        <v>0</v>
      </c>
      <c r="Q358" s="111">
        <v>1</v>
      </c>
      <c r="R358" s="112">
        <v>1</v>
      </c>
      <c r="S358" s="112">
        <v>2</v>
      </c>
      <c r="T358" s="112">
        <v>1</v>
      </c>
      <c r="U358" s="112">
        <v>2</v>
      </c>
      <c r="V358" s="112">
        <v>1</v>
      </c>
      <c r="W358" s="112">
        <v>2</v>
      </c>
      <c r="X358" s="112">
        <v>1</v>
      </c>
      <c r="Y358" s="96">
        <f t="shared" si="242"/>
        <v>14</v>
      </c>
      <c r="Z358" s="101">
        <f t="shared" si="246"/>
        <v>1.1494252873563218</v>
      </c>
      <c r="AA358" s="98">
        <f t="shared" si="243"/>
        <v>0.31291069528756493</v>
      </c>
      <c r="AB358" s="113"/>
      <c r="AC358" s="111">
        <v>1</v>
      </c>
      <c r="AD358" s="112">
        <v>1</v>
      </c>
      <c r="AE358" s="112">
        <v>2</v>
      </c>
      <c r="AF358" s="112">
        <v>1</v>
      </c>
      <c r="AG358" s="112">
        <v>2</v>
      </c>
      <c r="AH358" s="112">
        <v>1</v>
      </c>
      <c r="AI358" s="112">
        <v>2</v>
      </c>
      <c r="AJ358" s="112">
        <v>1</v>
      </c>
      <c r="AK358" s="101">
        <f t="shared" si="237"/>
        <v>14</v>
      </c>
      <c r="AL358" s="96">
        <f t="shared" si="247"/>
        <v>1.1494252873563218</v>
      </c>
      <c r="AM358" s="98">
        <f t="shared" si="238"/>
        <v>0.31291069528756493</v>
      </c>
      <c r="AN358" s="454"/>
      <c r="AO358" s="456"/>
    </row>
    <row r="359" spans="1:41" ht="28.5">
      <c r="A359" s="451"/>
      <c r="B359" s="131">
        <f t="shared" si="244"/>
        <v>27.22323049001815</v>
      </c>
      <c r="C359" s="103" t="s">
        <v>199</v>
      </c>
      <c r="D359" s="104"/>
      <c r="E359" s="114" t="s">
        <v>0</v>
      </c>
      <c r="F359" s="116"/>
      <c r="G359" s="107"/>
      <c r="H359" s="107"/>
      <c r="I359" s="107"/>
      <c r="J359" s="107"/>
      <c r="K359" s="107"/>
      <c r="L359" s="107"/>
      <c r="M359" s="107"/>
      <c r="N359" s="109">
        <f t="shared" si="248"/>
        <v>0</v>
      </c>
      <c r="O359" s="109">
        <f t="shared" si="240"/>
        <v>0</v>
      </c>
      <c r="P359" s="110">
        <f t="shared" si="241"/>
        <v>0</v>
      </c>
      <c r="Q359" s="111">
        <v>2</v>
      </c>
      <c r="R359" s="112">
        <v>1</v>
      </c>
      <c r="S359" s="112">
        <v>2</v>
      </c>
      <c r="T359" s="112">
        <v>1</v>
      </c>
      <c r="U359" s="112">
        <v>2</v>
      </c>
      <c r="V359" s="112">
        <v>1</v>
      </c>
      <c r="W359" s="112">
        <v>2</v>
      </c>
      <c r="X359" s="112">
        <v>1</v>
      </c>
      <c r="Y359" s="96">
        <f t="shared" si="242"/>
        <v>17</v>
      </c>
      <c r="Z359" s="101">
        <f t="shared" si="246"/>
        <v>4.5977011494252871</v>
      </c>
      <c r="AA359" s="98">
        <f t="shared" si="243"/>
        <v>1.2516427811502597</v>
      </c>
      <c r="AB359" s="113"/>
      <c r="AC359" s="111">
        <v>2</v>
      </c>
      <c r="AD359" s="112">
        <v>1</v>
      </c>
      <c r="AE359" s="112">
        <v>2</v>
      </c>
      <c r="AF359" s="112">
        <v>1</v>
      </c>
      <c r="AG359" s="112">
        <v>2</v>
      </c>
      <c r="AH359" s="112">
        <v>1</v>
      </c>
      <c r="AI359" s="112">
        <v>2</v>
      </c>
      <c r="AJ359" s="112">
        <v>1</v>
      </c>
      <c r="AK359" s="101">
        <f t="shared" si="237"/>
        <v>17</v>
      </c>
      <c r="AL359" s="96">
        <f t="shared" si="247"/>
        <v>4.5977011494252871</v>
      </c>
      <c r="AM359" s="98">
        <f t="shared" si="238"/>
        <v>1.2516427811502597</v>
      </c>
      <c r="AN359" s="454"/>
      <c r="AO359" s="456"/>
    </row>
    <row r="360" spans="1:41" ht="15.75" thickBot="1">
      <c r="A360" s="451"/>
      <c r="B360" s="131">
        <f t="shared" si="244"/>
        <v>27.22323049001815</v>
      </c>
      <c r="C360" s="103" t="s">
        <v>127</v>
      </c>
      <c r="D360" s="104"/>
      <c r="E360" s="114" t="s">
        <v>0</v>
      </c>
      <c r="F360" s="116"/>
      <c r="G360" s="107"/>
      <c r="H360" s="107"/>
      <c r="I360" s="107"/>
      <c r="J360" s="107"/>
      <c r="K360" s="107"/>
      <c r="L360" s="107"/>
      <c r="M360" s="107"/>
      <c r="N360" s="109">
        <f t="shared" si="248"/>
        <v>0</v>
      </c>
      <c r="O360" s="109">
        <f t="shared" si="240"/>
        <v>0</v>
      </c>
      <c r="P360" s="110">
        <f t="shared" si="241"/>
        <v>0</v>
      </c>
      <c r="Q360" s="111">
        <v>2</v>
      </c>
      <c r="R360" s="112">
        <v>2</v>
      </c>
      <c r="S360" s="112">
        <v>2</v>
      </c>
      <c r="T360" s="112">
        <v>1</v>
      </c>
      <c r="U360" s="112">
        <v>4</v>
      </c>
      <c r="V360" s="112">
        <v>4</v>
      </c>
      <c r="W360" s="112">
        <v>4</v>
      </c>
      <c r="X360" s="112">
        <v>1</v>
      </c>
      <c r="Y360" s="96">
        <f t="shared" si="242"/>
        <v>26</v>
      </c>
      <c r="Z360" s="101">
        <f t="shared" ref="Z360" si="249">IF($Y360&lt;&gt;0,(($Y360-$O$6)/($F$6-$O$6))*100,0)</f>
        <v>14.942528735632186</v>
      </c>
      <c r="AA360" s="98">
        <f t="shared" si="243"/>
        <v>4.0678390387383443</v>
      </c>
      <c r="AB360" s="113"/>
      <c r="AC360" s="111">
        <v>2</v>
      </c>
      <c r="AD360" s="112">
        <v>2</v>
      </c>
      <c r="AE360" s="112">
        <v>2</v>
      </c>
      <c r="AF360" s="112">
        <v>1</v>
      </c>
      <c r="AG360" s="112">
        <v>4</v>
      </c>
      <c r="AH360" s="112">
        <v>4</v>
      </c>
      <c r="AI360" s="112">
        <v>4</v>
      </c>
      <c r="AJ360" s="112">
        <v>1</v>
      </c>
      <c r="AK360" s="101">
        <f t="shared" si="237"/>
        <v>26</v>
      </c>
      <c r="AL360" s="96">
        <f t="shared" si="247"/>
        <v>14.942528735632186</v>
      </c>
      <c r="AM360" s="98">
        <f t="shared" si="238"/>
        <v>4.0678390387383443</v>
      </c>
      <c r="AN360" s="454"/>
      <c r="AO360" s="456"/>
    </row>
    <row r="361" spans="1:41" ht="15.75" thickBot="1">
      <c r="A361" s="452"/>
      <c r="B361" s="131">
        <f t="shared" si="244"/>
        <v>27.22323049001815</v>
      </c>
      <c r="C361" s="457"/>
      <c r="D361" s="458"/>
      <c r="E361" s="459"/>
      <c r="F361" s="460" t="s">
        <v>183</v>
      </c>
      <c r="G361" s="461"/>
      <c r="H361" s="461"/>
      <c r="I361" s="461"/>
      <c r="J361" s="461"/>
      <c r="K361" s="461"/>
      <c r="L361" s="461"/>
      <c r="M361" s="462"/>
      <c r="N361" s="118">
        <f>IF(SUM($N351:$N360),(1-EXP(-((SUM($N351:$N360)/COUNTIF($N351:$N360,"&gt;0"))^1)))*($F$6-(MAX($N351:$N360)))*(1-1/(EXP((((COUNTIF($N351:$N360,"&gt;0")^1)-1)*0.1))))+(MAX($N351:$N360)),0)</f>
        <v>0</v>
      </c>
      <c r="O361" s="119">
        <f>IF($N361&lt;&gt;0,(($N361-$O$6)/($F$6-$O$6))*100,0)</f>
        <v>0</v>
      </c>
      <c r="P361" s="120">
        <f>IF(SUM($N351:$N360),(($O361*$B357)/100),0)</f>
        <v>0</v>
      </c>
      <c r="Q361" s="463" t="s">
        <v>184</v>
      </c>
      <c r="R361" s="461"/>
      <c r="S361" s="461"/>
      <c r="T361" s="461"/>
      <c r="U361" s="461"/>
      <c r="V361" s="461"/>
      <c r="W361" s="461"/>
      <c r="X361" s="462"/>
      <c r="Y361" s="121">
        <f>IF(SUM($Y351:$Y360),(1-EXP(-((SUM($Y351:$Y360)/COUNTIF($Y351:$Y360,"&gt;0"))^1)))*($F$6-(MAX($Y351:$Y360)))*(1-1/(EXP((((COUNTIF($Y351:$Y360,"&gt;0")^1)-1)*0.1))))+(MAX($Y351:$Y360)),0)</f>
        <v>69.913845014269896</v>
      </c>
      <c r="Z361" s="122">
        <f>IF($Y361&lt;&gt;0,(($Y361-$O$6)/($F$6-$O$6))*100,0)</f>
        <v>65.418212660080343</v>
      </c>
      <c r="AA361" s="120">
        <f>IF(SUM($Y351:$Y360),(($Z361*$B361)/100),0)</f>
        <v>17.808950814903906</v>
      </c>
      <c r="AB361" s="123">
        <f>+P361-AA361</f>
        <v>-17.808950814903906</v>
      </c>
      <c r="AC361" s="124" t="s">
        <v>158</v>
      </c>
      <c r="AD361" s="463" t="s">
        <v>185</v>
      </c>
      <c r="AE361" s="461"/>
      <c r="AF361" s="461"/>
      <c r="AG361" s="461"/>
      <c r="AH361" s="461"/>
      <c r="AI361" s="461"/>
      <c r="AJ361" s="464"/>
      <c r="AK361" s="122">
        <f>IF(SUM($AK351:$AK360),(1-EXP(-((SUM($AK351:$AK360)/COUNTIF($AK351:$AK360,"&gt;0"))^1)))*($F$6-(MAX($AK351:$AK360)))*(1-1/(EXP((((COUNTIF($AK351:$AK360,"&gt;0")^1)-1)*0.1))))+(MAX($AK351:$AK360)),0)</f>
        <v>69.913845014269896</v>
      </c>
      <c r="AL361" s="122">
        <f>IF($AK361&lt;&gt;0,(($AK361-$O$6)/($F$6-$O$6))*100,0)</f>
        <v>65.418212660080343</v>
      </c>
      <c r="AM361" s="120">
        <f>IF(SUM($AK351:$AK360),(($AL361*$B361)/100),0)</f>
        <v>17.808950814903906</v>
      </c>
      <c r="AN361" s="125" t="s">
        <v>186</v>
      </c>
      <c r="AO361" s="126">
        <f>$P361-$AM361</f>
        <v>-17.808950814903906</v>
      </c>
    </row>
    <row r="362" spans="1:41">
      <c r="T362">
        <f>COUNTIF(Y351:Y360,"&lt;25")</f>
        <v>8</v>
      </c>
      <c r="U362">
        <f>COUNTIFS((Y351:Y360),"&gt;=25",(Y351:Y360),"&lt;50")</f>
        <v>2</v>
      </c>
      <c r="V362">
        <f>COUNTIFS((Y351:Y360),"&gt;=50",(Y351:Y360),"&lt;70")</f>
        <v>0</v>
      </c>
      <c r="W362">
        <f>COUNTIFS((Y351:Y360),"&gt;70",(Y351:Y360),"&lt;100")</f>
        <v>0</v>
      </c>
      <c r="X362">
        <f>SUM(T362:W362)</f>
        <v>10</v>
      </c>
      <c r="AF362">
        <f>COUNTIF(AK351:AK360,"&lt;25")</f>
        <v>8</v>
      </c>
      <c r="AG362">
        <f>COUNTIFS((AK351:AK360),"&gt;=25",(AK351:AK360),"&lt;50")</f>
        <v>2</v>
      </c>
      <c r="AH362">
        <f>COUNTIFS((AK351:AK360),"&gt;=50",(AK351:AK360),"&lt;70")</f>
        <v>0</v>
      </c>
      <c r="AI362">
        <f>COUNTIFS((AK351:AK360),"&gt;70",(AK351:AK360),"&lt;100")</f>
        <v>0</v>
      </c>
      <c r="AJ362">
        <f>SUM(AF362:AI362)</f>
        <v>10</v>
      </c>
    </row>
    <row r="363" spans="1:41" ht="15.75" thickBot="1"/>
    <row r="364" spans="1:41">
      <c r="A364" s="470" t="s">
        <v>146</v>
      </c>
      <c r="B364" s="472" t="s">
        <v>147</v>
      </c>
      <c r="C364" s="474" t="s">
        <v>148</v>
      </c>
      <c r="D364" s="476" t="s">
        <v>149</v>
      </c>
      <c r="E364" s="478" t="s">
        <v>150</v>
      </c>
      <c r="F364" s="465" t="s">
        <v>151</v>
      </c>
      <c r="G364" s="466"/>
      <c r="H364" s="466"/>
      <c r="I364" s="466"/>
      <c r="J364" s="466"/>
      <c r="K364" s="466"/>
      <c r="L364" s="466"/>
      <c r="M364" s="466"/>
      <c r="N364" s="466" t="s">
        <v>152</v>
      </c>
      <c r="O364" s="466"/>
      <c r="P364" s="467"/>
      <c r="Q364" s="443" t="s">
        <v>153</v>
      </c>
      <c r="R364" s="444"/>
      <c r="S364" s="444"/>
      <c r="T364" s="444"/>
      <c r="U364" s="444"/>
      <c r="V364" s="444"/>
      <c r="W364" s="444"/>
      <c r="X364" s="444"/>
      <c r="Y364" s="444" t="s">
        <v>152</v>
      </c>
      <c r="Z364" s="444"/>
      <c r="AA364" s="445"/>
      <c r="AB364" s="468" t="s">
        <v>154</v>
      </c>
      <c r="AC364" s="441" t="s">
        <v>155</v>
      </c>
      <c r="AD364" s="442"/>
      <c r="AE364" s="442"/>
      <c r="AF364" s="442"/>
      <c r="AG364" s="442"/>
      <c r="AH364" s="442"/>
      <c r="AI364" s="442"/>
      <c r="AJ364" s="443"/>
      <c r="AK364" s="444" t="s">
        <v>152</v>
      </c>
      <c r="AL364" s="444"/>
      <c r="AM364" s="445"/>
      <c r="AN364" s="446" t="s">
        <v>156</v>
      </c>
      <c r="AO364" s="448" t="s">
        <v>157</v>
      </c>
    </row>
    <row r="365" spans="1:41" ht="34.5" thickBot="1">
      <c r="A365" s="471"/>
      <c r="B365" s="473"/>
      <c r="C365" s="475"/>
      <c r="D365" s="477"/>
      <c r="E365" s="475"/>
      <c r="F365" s="78" t="s">
        <v>158</v>
      </c>
      <c r="G365" s="79" t="s">
        <v>159</v>
      </c>
      <c r="H365" s="79" t="s">
        <v>160</v>
      </c>
      <c r="I365" s="79" t="s">
        <v>161</v>
      </c>
      <c r="J365" s="79" t="s">
        <v>162</v>
      </c>
      <c r="K365" s="79" t="s">
        <v>163</v>
      </c>
      <c r="L365" s="79" t="s">
        <v>164</v>
      </c>
      <c r="M365" s="79" t="s">
        <v>165</v>
      </c>
      <c r="N365" s="127" t="s">
        <v>166</v>
      </c>
      <c r="O365" s="127" t="s">
        <v>167</v>
      </c>
      <c r="P365" s="81" t="s">
        <v>168</v>
      </c>
      <c r="Q365" s="82" t="s">
        <v>158</v>
      </c>
      <c r="R365" s="83" t="s">
        <v>159</v>
      </c>
      <c r="S365" s="83" t="s">
        <v>160</v>
      </c>
      <c r="T365" s="83" t="s">
        <v>161</v>
      </c>
      <c r="U365" s="83" t="s">
        <v>162</v>
      </c>
      <c r="V365" s="83" t="s">
        <v>163</v>
      </c>
      <c r="W365" s="83" t="s">
        <v>164</v>
      </c>
      <c r="X365" s="83" t="s">
        <v>165</v>
      </c>
      <c r="Y365" s="84" t="s">
        <v>169</v>
      </c>
      <c r="Z365" s="84" t="s">
        <v>170</v>
      </c>
      <c r="AA365" s="85" t="s">
        <v>171</v>
      </c>
      <c r="AB365" s="469"/>
      <c r="AC365" s="83" t="s">
        <v>172</v>
      </c>
      <c r="AD365" s="83" t="s">
        <v>173</v>
      </c>
      <c r="AE365" s="83" t="s">
        <v>174</v>
      </c>
      <c r="AF365" s="83" t="s">
        <v>175</v>
      </c>
      <c r="AG365" s="83" t="s">
        <v>176</v>
      </c>
      <c r="AH365" s="83" t="s">
        <v>177</v>
      </c>
      <c r="AI365" s="83" t="s">
        <v>178</v>
      </c>
      <c r="AJ365" s="83" t="s">
        <v>179</v>
      </c>
      <c r="AK365" s="84" t="s">
        <v>180</v>
      </c>
      <c r="AL365" s="84" t="s">
        <v>181</v>
      </c>
      <c r="AM365" s="84" t="s">
        <v>182</v>
      </c>
      <c r="AN365" s="447"/>
      <c r="AO365" s="449"/>
    </row>
    <row r="366" spans="1:41">
      <c r="A366" s="450" t="s">
        <v>64</v>
      </c>
      <c r="B366" s="130">
        <f>'3- Ponderacion factores'!N59</f>
        <v>43.557168784029038</v>
      </c>
      <c r="C366" s="87" t="s">
        <v>108</v>
      </c>
      <c r="D366" s="88"/>
      <c r="E366" s="89" t="s">
        <v>0</v>
      </c>
      <c r="F366" s="90"/>
      <c r="G366" s="91"/>
      <c r="H366" s="91"/>
      <c r="I366" s="91"/>
      <c r="J366" s="91"/>
      <c r="K366" s="91"/>
      <c r="L366" s="91"/>
      <c r="M366" s="91"/>
      <c r="N366" s="92">
        <f>(3*$F366)+(2*$G366)+$H366+$I366+$J366+$K366+$L366+M366</f>
        <v>0</v>
      </c>
      <c r="O366" s="93">
        <f>IF($N366&lt;&gt;0,(($N366-$O$6)/($F$6-$O$6))*100,0)</f>
        <v>0</v>
      </c>
      <c r="P366" s="94">
        <f>($O366*$B366)/100</f>
        <v>0</v>
      </c>
      <c r="Q366" s="95">
        <v>2</v>
      </c>
      <c r="R366" s="95">
        <v>2</v>
      </c>
      <c r="S366" s="95">
        <v>2</v>
      </c>
      <c r="T366" s="95">
        <v>1</v>
      </c>
      <c r="U366" s="95">
        <v>4</v>
      </c>
      <c r="V366" s="95">
        <v>1</v>
      </c>
      <c r="W366" s="95">
        <v>4</v>
      </c>
      <c r="X366" s="95">
        <v>1</v>
      </c>
      <c r="Y366" s="96">
        <f>(3*$Q366)+(2*$R366)+$S366+$T366+$U366+$V366+$W366+$X366</f>
        <v>23</v>
      </c>
      <c r="Z366" s="97">
        <f>IF($Y366&lt;&gt;0,(($Y366-$O$6)/($F$6-$O$6))*100,0)</f>
        <v>11.494252873563218</v>
      </c>
      <c r="AA366" s="98">
        <f>($Z366*$B366)/100</f>
        <v>5.0065711246010389</v>
      </c>
      <c r="AB366" s="99"/>
      <c r="AC366" s="95">
        <v>2</v>
      </c>
      <c r="AD366" s="95">
        <v>2</v>
      </c>
      <c r="AE366" s="95">
        <v>2</v>
      </c>
      <c r="AF366" s="95">
        <v>1</v>
      </c>
      <c r="AG366" s="95">
        <v>4</v>
      </c>
      <c r="AH366" s="95">
        <v>1</v>
      </c>
      <c r="AI366" s="95">
        <v>4</v>
      </c>
      <c r="AJ366" s="95">
        <v>1</v>
      </c>
      <c r="AK366" s="101">
        <f t="shared" ref="AK366:AK380" si="250">(3*$AC366)+(2*$AD366)+$AE366+$AF366+$AG366+$AH366+$AI366+$AJ366</f>
        <v>23</v>
      </c>
      <c r="AL366" s="96">
        <f>IF($AK366&lt;&gt;0,(($AK366-$O$6)/($F$6-$O$6))*100,0)</f>
        <v>11.494252873563218</v>
      </c>
      <c r="AM366" s="98">
        <f t="shared" ref="AM366:AM380" si="251">($AL366*$B366)/100</f>
        <v>5.0065711246010389</v>
      </c>
      <c r="AN366" s="453">
        <f>$AO381-$AB381</f>
        <v>0</v>
      </c>
      <c r="AO366" s="455"/>
    </row>
    <row r="367" spans="1:41">
      <c r="A367" s="451"/>
      <c r="B367" s="131">
        <f>$B$366</f>
        <v>43.557168784029038</v>
      </c>
      <c r="C367" s="103" t="s">
        <v>109</v>
      </c>
      <c r="D367" s="104"/>
      <c r="E367" s="105" t="s">
        <v>0</v>
      </c>
      <c r="F367" s="106"/>
      <c r="G367" s="107"/>
      <c r="H367" s="107"/>
      <c r="I367" s="107"/>
      <c r="J367" s="107"/>
      <c r="K367" s="107"/>
      <c r="L367" s="107"/>
      <c r="M367" s="107"/>
      <c r="N367" s="108">
        <f>(3*$F367)+(2*$G367)+$H367+$I367+$J367+$K367+$L367+M367</f>
        <v>0</v>
      </c>
      <c r="O367" s="109">
        <f t="shared" ref="O367:O380" si="252">IF($N367&lt;&gt;0,(($N367-$O$6)/($F$6-$O$6))*100,0)</f>
        <v>0</v>
      </c>
      <c r="P367" s="110">
        <f t="shared" ref="P367:P380" si="253">($O367*$B367)/100</f>
        <v>0</v>
      </c>
      <c r="Q367" s="111">
        <v>2</v>
      </c>
      <c r="R367" s="112">
        <v>1</v>
      </c>
      <c r="S367" s="112">
        <v>2</v>
      </c>
      <c r="T367" s="112">
        <v>1</v>
      </c>
      <c r="U367" s="112">
        <v>4</v>
      </c>
      <c r="V367" s="112">
        <v>1</v>
      </c>
      <c r="W367" s="112">
        <v>2</v>
      </c>
      <c r="X367" s="112">
        <v>1</v>
      </c>
      <c r="Y367" s="96">
        <f t="shared" ref="Y367:Y380" si="254">(3*$Q367)+(2*$R367)+$S367+$T367+$U367+$V367+$W367+$X367</f>
        <v>19</v>
      </c>
      <c r="Z367" s="101">
        <f t="shared" ref="Z367:Z379" si="255">IF($Y367&lt;&gt;0,(($Y367-$O$6)/($F$6-$O$6))*100,0)</f>
        <v>6.8965517241379306</v>
      </c>
      <c r="AA367" s="98">
        <f t="shared" ref="AA367:AA379" si="256">($Z367*$B367)/100</f>
        <v>3.0039426747606233</v>
      </c>
      <c r="AB367" s="113"/>
      <c r="AC367" s="111">
        <v>2</v>
      </c>
      <c r="AD367" s="112">
        <v>1</v>
      </c>
      <c r="AE367" s="112">
        <v>2</v>
      </c>
      <c r="AF367" s="112">
        <v>1</v>
      </c>
      <c r="AG367" s="112">
        <v>4</v>
      </c>
      <c r="AH367" s="112">
        <v>1</v>
      </c>
      <c r="AI367" s="112">
        <v>2</v>
      </c>
      <c r="AJ367" s="112">
        <v>1</v>
      </c>
      <c r="AK367" s="101">
        <f t="shared" si="250"/>
        <v>19</v>
      </c>
      <c r="AL367" s="96">
        <f t="shared" ref="AL367:AL380" si="257">IF($AK367&lt;&gt;0,(($AK367-$O$6)/($F$6-$O$6))*100,0)</f>
        <v>6.8965517241379306</v>
      </c>
      <c r="AM367" s="98">
        <f t="shared" si="251"/>
        <v>3.0039426747606233</v>
      </c>
      <c r="AN367" s="454"/>
      <c r="AO367" s="456"/>
    </row>
    <row r="368" spans="1:41">
      <c r="A368" s="451"/>
      <c r="B368" s="131">
        <f t="shared" ref="B368:B381" si="258">$B$366</f>
        <v>43.557168784029038</v>
      </c>
      <c r="C368" s="103" t="s">
        <v>187</v>
      </c>
      <c r="D368" s="104"/>
      <c r="E368" s="114" t="s">
        <v>0</v>
      </c>
      <c r="F368" s="115"/>
      <c r="G368" s="91"/>
      <c r="H368" s="91"/>
      <c r="I368" s="91"/>
      <c r="J368" s="91"/>
      <c r="K368" s="91"/>
      <c r="L368" s="91"/>
      <c r="M368" s="91"/>
      <c r="N368" s="109">
        <f t="shared" ref="N368:N369" si="259">(3*$F368)+(2*$G368)+$H368+$I368+$J368+$K368+$L368+M368</f>
        <v>0</v>
      </c>
      <c r="O368" s="109">
        <f t="shared" si="252"/>
        <v>0</v>
      </c>
      <c r="P368" s="110">
        <f t="shared" si="253"/>
        <v>0</v>
      </c>
      <c r="Q368" s="111">
        <v>2</v>
      </c>
      <c r="R368" s="112">
        <v>1</v>
      </c>
      <c r="S368" s="112">
        <v>2</v>
      </c>
      <c r="T368" s="112">
        <v>1</v>
      </c>
      <c r="U368" s="112">
        <v>2</v>
      </c>
      <c r="V368" s="112">
        <v>1</v>
      </c>
      <c r="W368" s="112">
        <v>2</v>
      </c>
      <c r="X368" s="112">
        <v>1</v>
      </c>
      <c r="Y368" s="96">
        <f t="shared" si="254"/>
        <v>17</v>
      </c>
      <c r="Z368" s="101">
        <f t="shared" si="255"/>
        <v>4.5977011494252871</v>
      </c>
      <c r="AA368" s="98">
        <f t="shared" si="256"/>
        <v>2.0026284498404157</v>
      </c>
      <c r="AB368" s="113"/>
      <c r="AC368" s="111">
        <v>2</v>
      </c>
      <c r="AD368" s="112">
        <v>1</v>
      </c>
      <c r="AE368" s="112">
        <v>2</v>
      </c>
      <c r="AF368" s="112">
        <v>1</v>
      </c>
      <c r="AG368" s="112">
        <v>2</v>
      </c>
      <c r="AH368" s="112">
        <v>1</v>
      </c>
      <c r="AI368" s="112">
        <v>2</v>
      </c>
      <c r="AJ368" s="112">
        <v>1</v>
      </c>
      <c r="AK368" s="101">
        <f t="shared" si="250"/>
        <v>17</v>
      </c>
      <c r="AL368" s="96">
        <f t="shared" si="257"/>
        <v>4.5977011494252871</v>
      </c>
      <c r="AM368" s="98">
        <f t="shared" si="251"/>
        <v>2.0026284498404157</v>
      </c>
      <c r="AN368" s="454"/>
      <c r="AO368" s="456"/>
    </row>
    <row r="369" spans="1:41">
      <c r="A369" s="451"/>
      <c r="B369" s="131">
        <f t="shared" si="258"/>
        <v>43.557168784029038</v>
      </c>
      <c r="C369" s="103" t="s">
        <v>113</v>
      </c>
      <c r="D369" s="104"/>
      <c r="E369" s="114" t="s">
        <v>0</v>
      </c>
      <c r="F369" s="116"/>
      <c r="G369" s="107"/>
      <c r="H369" s="107"/>
      <c r="I369" s="107"/>
      <c r="J369" s="107"/>
      <c r="K369" s="107"/>
      <c r="L369" s="107"/>
      <c r="M369" s="107"/>
      <c r="N369" s="109">
        <f t="shared" si="259"/>
        <v>0</v>
      </c>
      <c r="O369" s="109">
        <f t="shared" si="252"/>
        <v>0</v>
      </c>
      <c r="P369" s="110">
        <f t="shared" si="253"/>
        <v>0</v>
      </c>
      <c r="Q369" s="111">
        <v>2</v>
      </c>
      <c r="R369" s="112">
        <v>1</v>
      </c>
      <c r="S369" s="112">
        <v>2</v>
      </c>
      <c r="T369" s="112">
        <v>1</v>
      </c>
      <c r="U369" s="112">
        <v>4</v>
      </c>
      <c r="V369" s="112">
        <v>1</v>
      </c>
      <c r="W369" s="112">
        <v>2</v>
      </c>
      <c r="X369" s="112">
        <v>1</v>
      </c>
      <c r="Y369" s="96">
        <f t="shared" si="254"/>
        <v>19</v>
      </c>
      <c r="Z369" s="101">
        <f t="shared" si="255"/>
        <v>6.8965517241379306</v>
      </c>
      <c r="AA369" s="98">
        <f t="shared" si="256"/>
        <v>3.0039426747606233</v>
      </c>
      <c r="AB369" s="113"/>
      <c r="AC369" s="111">
        <v>2</v>
      </c>
      <c r="AD369" s="112">
        <v>1</v>
      </c>
      <c r="AE369" s="112">
        <v>2</v>
      </c>
      <c r="AF369" s="112">
        <v>1</v>
      </c>
      <c r="AG369" s="112">
        <v>4</v>
      </c>
      <c r="AH369" s="112">
        <v>1</v>
      </c>
      <c r="AI369" s="112">
        <v>2</v>
      </c>
      <c r="AJ369" s="112">
        <v>1</v>
      </c>
      <c r="AK369" s="101">
        <f t="shared" si="250"/>
        <v>19</v>
      </c>
      <c r="AL369" s="96">
        <f t="shared" si="257"/>
        <v>6.8965517241379306</v>
      </c>
      <c r="AM369" s="98">
        <f t="shared" si="251"/>
        <v>3.0039426747606233</v>
      </c>
      <c r="AN369" s="454"/>
      <c r="AO369" s="456"/>
    </row>
    <row r="370" spans="1:41">
      <c r="A370" s="451"/>
      <c r="B370" s="131">
        <f t="shared" si="258"/>
        <v>43.557168784029038</v>
      </c>
      <c r="C370" s="103" t="s">
        <v>114</v>
      </c>
      <c r="D370" s="104"/>
      <c r="E370" s="114" t="s">
        <v>0</v>
      </c>
      <c r="F370" s="116"/>
      <c r="G370" s="107"/>
      <c r="H370" s="107"/>
      <c r="I370" s="107"/>
      <c r="J370" s="107"/>
      <c r="K370" s="107"/>
      <c r="L370" s="107"/>
      <c r="M370" s="107"/>
      <c r="N370" s="109">
        <f>(3*$F370)+(2*$G370)+$H370+$I370+$J370+$K370+$L370+M370</f>
        <v>0</v>
      </c>
      <c r="O370" s="109">
        <f t="shared" si="252"/>
        <v>0</v>
      </c>
      <c r="P370" s="110">
        <f t="shared" si="253"/>
        <v>0</v>
      </c>
      <c r="Q370" s="111">
        <v>2</v>
      </c>
      <c r="R370" s="112">
        <v>1</v>
      </c>
      <c r="S370" s="112">
        <v>2</v>
      </c>
      <c r="T370" s="112">
        <v>1</v>
      </c>
      <c r="U370" s="112">
        <v>2</v>
      </c>
      <c r="V370" s="112">
        <v>1</v>
      </c>
      <c r="W370" s="112">
        <v>2</v>
      </c>
      <c r="X370" s="112">
        <v>1</v>
      </c>
      <c r="Y370" s="96">
        <f t="shared" si="254"/>
        <v>17</v>
      </c>
      <c r="Z370" s="101">
        <f t="shared" si="255"/>
        <v>4.5977011494252871</v>
      </c>
      <c r="AA370" s="98">
        <f t="shared" si="256"/>
        <v>2.0026284498404157</v>
      </c>
      <c r="AB370" s="113"/>
      <c r="AC370" s="111">
        <v>2</v>
      </c>
      <c r="AD370" s="112">
        <v>1</v>
      </c>
      <c r="AE370" s="112">
        <v>2</v>
      </c>
      <c r="AF370" s="112">
        <v>1</v>
      </c>
      <c r="AG370" s="112">
        <v>2</v>
      </c>
      <c r="AH370" s="112">
        <v>1</v>
      </c>
      <c r="AI370" s="112">
        <v>2</v>
      </c>
      <c r="AJ370" s="112">
        <v>1</v>
      </c>
      <c r="AK370" s="101">
        <f t="shared" si="250"/>
        <v>17</v>
      </c>
      <c r="AL370" s="96">
        <f t="shared" si="257"/>
        <v>4.5977011494252871</v>
      </c>
      <c r="AM370" s="98">
        <f t="shared" si="251"/>
        <v>2.0026284498404157</v>
      </c>
      <c r="AN370" s="454"/>
      <c r="AO370" s="456"/>
    </row>
    <row r="371" spans="1:41">
      <c r="A371" s="451"/>
      <c r="B371" s="131">
        <f t="shared" si="258"/>
        <v>43.557168784029038</v>
      </c>
      <c r="C371" s="103" t="s">
        <v>115</v>
      </c>
      <c r="D371" s="104"/>
      <c r="E371" s="114" t="s">
        <v>0</v>
      </c>
      <c r="F371" s="116"/>
      <c r="G371" s="107"/>
      <c r="H371" s="107"/>
      <c r="I371" s="107"/>
      <c r="J371" s="107"/>
      <c r="K371" s="107"/>
      <c r="L371" s="107"/>
      <c r="M371" s="107"/>
      <c r="N371" s="109">
        <f t="shared" ref="N371:N374" si="260">(3*$F371)+(2*$G371)+$H371+$I371+$J371+$K371+$L371+M371</f>
        <v>0</v>
      </c>
      <c r="O371" s="109">
        <f t="shared" si="252"/>
        <v>0</v>
      </c>
      <c r="P371" s="110">
        <f t="shared" si="253"/>
        <v>0</v>
      </c>
      <c r="Q371" s="111">
        <v>1</v>
      </c>
      <c r="R371" s="112">
        <v>1</v>
      </c>
      <c r="S371" s="112">
        <v>2</v>
      </c>
      <c r="T371" s="112">
        <v>1</v>
      </c>
      <c r="U371" s="112">
        <v>2</v>
      </c>
      <c r="V371" s="112">
        <v>1</v>
      </c>
      <c r="W371" s="112">
        <v>2</v>
      </c>
      <c r="X371" s="112">
        <v>1</v>
      </c>
      <c r="Y371" s="96">
        <f t="shared" si="254"/>
        <v>14</v>
      </c>
      <c r="Z371" s="101">
        <f t="shared" si="255"/>
        <v>1.1494252873563218</v>
      </c>
      <c r="AA371" s="98">
        <f t="shared" si="256"/>
        <v>0.50065711246010391</v>
      </c>
      <c r="AB371" s="113"/>
      <c r="AC371" s="111">
        <v>1</v>
      </c>
      <c r="AD371" s="112">
        <v>1</v>
      </c>
      <c r="AE371" s="112">
        <v>2</v>
      </c>
      <c r="AF371" s="112">
        <v>1</v>
      </c>
      <c r="AG371" s="112">
        <v>2</v>
      </c>
      <c r="AH371" s="112">
        <v>1</v>
      </c>
      <c r="AI371" s="112">
        <v>2</v>
      </c>
      <c r="AJ371" s="112">
        <v>1</v>
      </c>
      <c r="AK371" s="101">
        <f t="shared" si="250"/>
        <v>14</v>
      </c>
      <c r="AL371" s="96">
        <f t="shared" si="257"/>
        <v>1.1494252873563218</v>
      </c>
      <c r="AM371" s="98">
        <f t="shared" si="251"/>
        <v>0.50065711246010391</v>
      </c>
      <c r="AN371" s="454"/>
      <c r="AO371" s="456"/>
    </row>
    <row r="372" spans="1:41">
      <c r="A372" s="451"/>
      <c r="B372" s="131">
        <f t="shared" si="258"/>
        <v>43.557168784029038</v>
      </c>
      <c r="C372" s="103" t="s">
        <v>116</v>
      </c>
      <c r="D372" s="104"/>
      <c r="E372" s="114" t="s">
        <v>0</v>
      </c>
      <c r="F372" s="116"/>
      <c r="G372" s="107"/>
      <c r="H372" s="107"/>
      <c r="I372" s="107"/>
      <c r="J372" s="107"/>
      <c r="K372" s="107"/>
      <c r="L372" s="107"/>
      <c r="M372" s="107"/>
      <c r="N372" s="109">
        <f t="shared" si="260"/>
        <v>0</v>
      </c>
      <c r="O372" s="109">
        <f t="shared" si="252"/>
        <v>0</v>
      </c>
      <c r="P372" s="110">
        <f t="shared" si="253"/>
        <v>0</v>
      </c>
      <c r="Q372" s="111">
        <v>1</v>
      </c>
      <c r="R372" s="112">
        <v>2</v>
      </c>
      <c r="S372" s="112">
        <v>2</v>
      </c>
      <c r="T372" s="112">
        <v>1</v>
      </c>
      <c r="U372" s="112">
        <v>4</v>
      </c>
      <c r="V372" s="112">
        <v>1</v>
      </c>
      <c r="W372" s="112">
        <v>4</v>
      </c>
      <c r="X372" s="112">
        <v>1</v>
      </c>
      <c r="Y372" s="96">
        <f t="shared" si="254"/>
        <v>20</v>
      </c>
      <c r="Z372" s="101">
        <f t="shared" si="255"/>
        <v>8.0459770114942533</v>
      </c>
      <c r="AA372" s="98">
        <f t="shared" si="256"/>
        <v>3.5045997872207271</v>
      </c>
      <c r="AB372" s="113"/>
      <c r="AC372" s="111">
        <v>1</v>
      </c>
      <c r="AD372" s="112">
        <v>2</v>
      </c>
      <c r="AE372" s="112">
        <v>2</v>
      </c>
      <c r="AF372" s="112">
        <v>1</v>
      </c>
      <c r="AG372" s="112">
        <v>4</v>
      </c>
      <c r="AH372" s="112">
        <v>1</v>
      </c>
      <c r="AI372" s="112">
        <v>4</v>
      </c>
      <c r="AJ372" s="112">
        <v>1</v>
      </c>
      <c r="AK372" s="101">
        <f t="shared" si="250"/>
        <v>20</v>
      </c>
      <c r="AL372" s="96">
        <f t="shared" si="257"/>
        <v>8.0459770114942533</v>
      </c>
      <c r="AM372" s="98">
        <f t="shared" si="251"/>
        <v>3.5045997872207271</v>
      </c>
      <c r="AN372" s="454"/>
      <c r="AO372" s="456"/>
    </row>
    <row r="373" spans="1:41">
      <c r="A373" s="451"/>
      <c r="B373" s="131">
        <f t="shared" si="258"/>
        <v>43.557168784029038</v>
      </c>
      <c r="C373" s="103" t="s">
        <v>193</v>
      </c>
      <c r="D373" s="104"/>
      <c r="E373" s="114" t="s">
        <v>0</v>
      </c>
      <c r="F373" s="116"/>
      <c r="G373" s="107"/>
      <c r="H373" s="107"/>
      <c r="I373" s="107"/>
      <c r="J373" s="107"/>
      <c r="K373" s="107"/>
      <c r="L373" s="107"/>
      <c r="M373" s="107"/>
      <c r="N373" s="109">
        <f t="shared" si="260"/>
        <v>0</v>
      </c>
      <c r="O373" s="109">
        <f t="shared" si="252"/>
        <v>0</v>
      </c>
      <c r="P373" s="110">
        <f t="shared" si="253"/>
        <v>0</v>
      </c>
      <c r="Q373" s="111">
        <v>1</v>
      </c>
      <c r="R373" s="112">
        <v>1</v>
      </c>
      <c r="S373" s="112">
        <v>2</v>
      </c>
      <c r="T373" s="112">
        <v>1</v>
      </c>
      <c r="U373" s="112">
        <v>2</v>
      </c>
      <c r="V373" s="112">
        <v>1</v>
      </c>
      <c r="W373" s="112">
        <v>2</v>
      </c>
      <c r="X373" s="112">
        <v>1</v>
      </c>
      <c r="Y373" s="96">
        <f t="shared" si="254"/>
        <v>14</v>
      </c>
      <c r="Z373" s="101">
        <f t="shared" si="255"/>
        <v>1.1494252873563218</v>
      </c>
      <c r="AA373" s="98">
        <f t="shared" si="256"/>
        <v>0.50065711246010391</v>
      </c>
      <c r="AB373" s="113"/>
      <c r="AC373" s="111">
        <v>1</v>
      </c>
      <c r="AD373" s="112">
        <v>1</v>
      </c>
      <c r="AE373" s="112">
        <v>2</v>
      </c>
      <c r="AF373" s="112">
        <v>1</v>
      </c>
      <c r="AG373" s="112">
        <v>2</v>
      </c>
      <c r="AH373" s="112">
        <v>1</v>
      </c>
      <c r="AI373" s="112">
        <v>2</v>
      </c>
      <c r="AJ373" s="112">
        <v>1</v>
      </c>
      <c r="AK373" s="101">
        <f t="shared" si="250"/>
        <v>14</v>
      </c>
      <c r="AL373" s="96">
        <f t="shared" si="257"/>
        <v>1.1494252873563218</v>
      </c>
      <c r="AM373" s="98">
        <f t="shared" si="251"/>
        <v>0.50065711246010391</v>
      </c>
      <c r="AN373" s="454"/>
      <c r="AO373" s="456"/>
    </row>
    <row r="374" spans="1:41">
      <c r="A374" s="451"/>
      <c r="B374" s="131">
        <f t="shared" si="258"/>
        <v>43.557168784029038</v>
      </c>
      <c r="C374" s="103" t="s">
        <v>194</v>
      </c>
      <c r="D374" s="104"/>
      <c r="E374" s="114" t="s">
        <v>0</v>
      </c>
      <c r="F374" s="116"/>
      <c r="G374" s="107"/>
      <c r="H374" s="107"/>
      <c r="I374" s="107"/>
      <c r="J374" s="107"/>
      <c r="K374" s="107"/>
      <c r="L374" s="107"/>
      <c r="M374" s="107"/>
      <c r="N374" s="109">
        <f t="shared" si="260"/>
        <v>0</v>
      </c>
      <c r="O374" s="109">
        <f t="shared" si="252"/>
        <v>0</v>
      </c>
      <c r="P374" s="110">
        <f t="shared" si="253"/>
        <v>0</v>
      </c>
      <c r="Q374" s="111">
        <v>1</v>
      </c>
      <c r="R374" s="112">
        <v>1</v>
      </c>
      <c r="S374" s="112">
        <v>2</v>
      </c>
      <c r="T374" s="112">
        <v>1</v>
      </c>
      <c r="U374" s="112">
        <v>4</v>
      </c>
      <c r="V374" s="112">
        <v>1</v>
      </c>
      <c r="W374" s="112">
        <v>2</v>
      </c>
      <c r="X374" s="112">
        <v>1</v>
      </c>
      <c r="Y374" s="96">
        <f t="shared" si="254"/>
        <v>16</v>
      </c>
      <c r="Z374" s="101">
        <f t="shared" si="255"/>
        <v>3.4482758620689653</v>
      </c>
      <c r="AA374" s="98">
        <f t="shared" si="256"/>
        <v>1.5019713373803116</v>
      </c>
      <c r="AB374" s="113"/>
      <c r="AC374" s="111">
        <v>1</v>
      </c>
      <c r="AD374" s="112">
        <v>1</v>
      </c>
      <c r="AE374" s="112">
        <v>2</v>
      </c>
      <c r="AF374" s="112">
        <v>1</v>
      </c>
      <c r="AG374" s="112">
        <v>4</v>
      </c>
      <c r="AH374" s="112">
        <v>1</v>
      </c>
      <c r="AI374" s="112">
        <v>2</v>
      </c>
      <c r="AJ374" s="112">
        <v>1</v>
      </c>
      <c r="AK374" s="101">
        <f t="shared" si="250"/>
        <v>16</v>
      </c>
      <c r="AL374" s="96">
        <f t="shared" si="257"/>
        <v>3.4482758620689653</v>
      </c>
      <c r="AM374" s="98">
        <f t="shared" si="251"/>
        <v>1.5019713373803116</v>
      </c>
      <c r="AN374" s="454"/>
      <c r="AO374" s="456"/>
    </row>
    <row r="375" spans="1:41" ht="28.5">
      <c r="A375" s="451"/>
      <c r="B375" s="131">
        <f t="shared" si="258"/>
        <v>43.557168784029038</v>
      </c>
      <c r="C375" s="103" t="s">
        <v>199</v>
      </c>
      <c r="D375" s="104"/>
      <c r="E375" s="114" t="s">
        <v>0</v>
      </c>
      <c r="F375" s="116"/>
      <c r="G375" s="107"/>
      <c r="H375" s="107"/>
      <c r="I375" s="107"/>
      <c r="J375" s="107"/>
      <c r="K375" s="107"/>
      <c r="L375" s="107"/>
      <c r="M375" s="107"/>
      <c r="N375" s="109">
        <f t="shared" ref="N375:N380" si="261">(3*$F375)+(2*$G375)+$H375+$I375+$J375+$K375+$L375+M375</f>
        <v>0</v>
      </c>
      <c r="O375" s="109">
        <f t="shared" si="252"/>
        <v>0</v>
      </c>
      <c r="P375" s="110">
        <f t="shared" si="253"/>
        <v>0</v>
      </c>
      <c r="Q375" s="111">
        <v>2</v>
      </c>
      <c r="R375" s="112">
        <v>2</v>
      </c>
      <c r="S375" s="112">
        <v>2</v>
      </c>
      <c r="T375" s="112">
        <v>1</v>
      </c>
      <c r="U375" s="112">
        <v>2</v>
      </c>
      <c r="V375" s="112">
        <v>1</v>
      </c>
      <c r="W375" s="112">
        <v>2</v>
      </c>
      <c r="X375" s="112">
        <v>1</v>
      </c>
      <c r="Y375" s="96">
        <f t="shared" si="254"/>
        <v>19</v>
      </c>
      <c r="Z375" s="101">
        <f t="shared" si="255"/>
        <v>6.8965517241379306</v>
      </c>
      <c r="AA375" s="98">
        <f t="shared" si="256"/>
        <v>3.0039426747606233</v>
      </c>
      <c r="AB375" s="113"/>
      <c r="AC375" s="111">
        <v>2</v>
      </c>
      <c r="AD375" s="112">
        <v>2</v>
      </c>
      <c r="AE375" s="112">
        <v>2</v>
      </c>
      <c r="AF375" s="112">
        <v>1</v>
      </c>
      <c r="AG375" s="112">
        <v>2</v>
      </c>
      <c r="AH375" s="112">
        <v>1</v>
      </c>
      <c r="AI375" s="112">
        <v>2</v>
      </c>
      <c r="AJ375" s="112">
        <v>1</v>
      </c>
      <c r="AK375" s="101">
        <f t="shared" si="250"/>
        <v>19</v>
      </c>
      <c r="AL375" s="96">
        <f t="shared" si="257"/>
        <v>6.8965517241379306</v>
      </c>
      <c r="AM375" s="98">
        <f t="shared" si="251"/>
        <v>3.0039426747606233</v>
      </c>
      <c r="AN375" s="454"/>
      <c r="AO375" s="456"/>
    </row>
    <row r="376" spans="1:41">
      <c r="A376" s="451"/>
      <c r="B376" s="131">
        <f t="shared" si="258"/>
        <v>43.557168784029038</v>
      </c>
      <c r="C376" s="103" t="s">
        <v>126</v>
      </c>
      <c r="D376" s="104"/>
      <c r="E376" s="114" t="s">
        <v>216</v>
      </c>
      <c r="F376" s="116">
        <v>4</v>
      </c>
      <c r="G376" s="107">
        <v>2</v>
      </c>
      <c r="H376" s="107">
        <v>4</v>
      </c>
      <c r="I376" s="107">
        <v>4</v>
      </c>
      <c r="J376" s="107">
        <v>12</v>
      </c>
      <c r="K376" s="107">
        <v>4</v>
      </c>
      <c r="L376" s="107">
        <v>4</v>
      </c>
      <c r="M376" s="107">
        <v>1</v>
      </c>
      <c r="N376" s="109">
        <f t="shared" si="261"/>
        <v>45</v>
      </c>
      <c r="O376" s="109">
        <f t="shared" si="252"/>
        <v>36.781609195402297</v>
      </c>
      <c r="P376" s="110">
        <f t="shared" si="253"/>
        <v>16.021027598723325</v>
      </c>
      <c r="Q376" s="111"/>
      <c r="R376" s="112"/>
      <c r="S376" s="112"/>
      <c r="T376" s="112"/>
      <c r="U376" s="112"/>
      <c r="V376" s="112"/>
      <c r="W376" s="112"/>
      <c r="X376" s="112"/>
      <c r="Y376" s="96">
        <f t="shared" si="254"/>
        <v>0</v>
      </c>
      <c r="Z376" s="101">
        <f t="shared" si="255"/>
        <v>0</v>
      </c>
      <c r="AA376" s="98">
        <f t="shared" si="256"/>
        <v>0</v>
      </c>
      <c r="AB376" s="113"/>
      <c r="AC376" s="111"/>
      <c r="AD376" s="112"/>
      <c r="AE376" s="112"/>
      <c r="AF376" s="112"/>
      <c r="AG376" s="112"/>
      <c r="AH376" s="112"/>
      <c r="AI376" s="112"/>
      <c r="AJ376" s="112"/>
      <c r="AK376" s="101">
        <f t="shared" si="250"/>
        <v>0</v>
      </c>
      <c r="AL376" s="96">
        <f t="shared" si="257"/>
        <v>0</v>
      </c>
      <c r="AM376" s="98">
        <f t="shared" si="251"/>
        <v>0</v>
      </c>
      <c r="AN376" s="454"/>
      <c r="AO376" s="456"/>
    </row>
    <row r="377" spans="1:41">
      <c r="A377" s="451"/>
      <c r="B377" s="131">
        <f t="shared" si="258"/>
        <v>43.557168784029038</v>
      </c>
      <c r="C377" s="103" t="s">
        <v>128</v>
      </c>
      <c r="D377" s="104"/>
      <c r="E377" s="114" t="s">
        <v>0</v>
      </c>
      <c r="F377" s="116"/>
      <c r="G377" s="107"/>
      <c r="H377" s="107"/>
      <c r="I377" s="107"/>
      <c r="J377" s="107"/>
      <c r="K377" s="107"/>
      <c r="L377" s="107"/>
      <c r="M377" s="107"/>
      <c r="N377" s="109">
        <f t="shared" si="261"/>
        <v>0</v>
      </c>
      <c r="O377" s="109">
        <f t="shared" si="252"/>
        <v>0</v>
      </c>
      <c r="P377" s="110">
        <f t="shared" si="253"/>
        <v>0</v>
      </c>
      <c r="Q377" s="111">
        <v>2</v>
      </c>
      <c r="R377" s="112">
        <v>2</v>
      </c>
      <c r="S377" s="112">
        <v>2</v>
      </c>
      <c r="T377" s="112">
        <v>2</v>
      </c>
      <c r="U377" s="112">
        <v>4</v>
      </c>
      <c r="V377" s="112">
        <v>1</v>
      </c>
      <c r="W377" s="112">
        <v>2</v>
      </c>
      <c r="X377" s="112">
        <v>1</v>
      </c>
      <c r="Y377" s="96">
        <f t="shared" si="254"/>
        <v>22</v>
      </c>
      <c r="Z377" s="101">
        <f t="shared" si="255"/>
        <v>10.344827586206897</v>
      </c>
      <c r="AA377" s="98">
        <f t="shared" si="256"/>
        <v>4.5059140121409351</v>
      </c>
      <c r="AB377" s="113"/>
      <c r="AC377" s="111">
        <v>2</v>
      </c>
      <c r="AD377" s="112">
        <v>2</v>
      </c>
      <c r="AE377" s="112">
        <v>2</v>
      </c>
      <c r="AF377" s="112">
        <v>2</v>
      </c>
      <c r="AG377" s="112">
        <v>4</v>
      </c>
      <c r="AH377" s="112">
        <v>1</v>
      </c>
      <c r="AI377" s="112">
        <v>2</v>
      </c>
      <c r="AJ377" s="112">
        <v>1</v>
      </c>
      <c r="AK377" s="101">
        <f t="shared" si="250"/>
        <v>22</v>
      </c>
      <c r="AL377" s="96">
        <f t="shared" si="257"/>
        <v>10.344827586206897</v>
      </c>
      <c r="AM377" s="98">
        <f t="shared" si="251"/>
        <v>4.5059140121409351</v>
      </c>
      <c r="AN377" s="454"/>
      <c r="AO377" s="456"/>
    </row>
    <row r="378" spans="1:41">
      <c r="A378" s="451"/>
      <c r="B378" s="131">
        <f t="shared" si="258"/>
        <v>43.557168784029038</v>
      </c>
      <c r="C378" s="103" t="s">
        <v>200</v>
      </c>
      <c r="D378" s="104"/>
      <c r="E378" s="114" t="s">
        <v>0</v>
      </c>
      <c r="F378" s="116"/>
      <c r="G378" s="107"/>
      <c r="H378" s="107"/>
      <c r="I378" s="107"/>
      <c r="J378" s="107"/>
      <c r="K378" s="107"/>
      <c r="L378" s="107"/>
      <c r="M378" s="107"/>
      <c r="N378" s="109">
        <f t="shared" si="261"/>
        <v>0</v>
      </c>
      <c r="O378" s="109">
        <f t="shared" si="252"/>
        <v>0</v>
      </c>
      <c r="P378" s="110">
        <f t="shared" si="253"/>
        <v>0</v>
      </c>
      <c r="Q378" s="111">
        <v>2</v>
      </c>
      <c r="R378" s="112">
        <v>1</v>
      </c>
      <c r="S378" s="112">
        <v>2</v>
      </c>
      <c r="T378" s="112">
        <v>1</v>
      </c>
      <c r="U378" s="112">
        <v>2</v>
      </c>
      <c r="V378" s="112">
        <v>1</v>
      </c>
      <c r="W378" s="112">
        <v>2</v>
      </c>
      <c r="X378" s="112">
        <v>1</v>
      </c>
      <c r="Y378" s="96">
        <f t="shared" si="254"/>
        <v>17</v>
      </c>
      <c r="Z378" s="101">
        <f t="shared" si="255"/>
        <v>4.5977011494252871</v>
      </c>
      <c r="AA378" s="98">
        <f t="shared" si="256"/>
        <v>2.0026284498404157</v>
      </c>
      <c r="AB378" s="113"/>
      <c r="AC378" s="111">
        <v>2</v>
      </c>
      <c r="AD378" s="112">
        <v>1</v>
      </c>
      <c r="AE378" s="112">
        <v>2</v>
      </c>
      <c r="AF378" s="112">
        <v>1</v>
      </c>
      <c r="AG378" s="112">
        <v>2</v>
      </c>
      <c r="AH378" s="112">
        <v>1</v>
      </c>
      <c r="AI378" s="112">
        <v>2</v>
      </c>
      <c r="AJ378" s="112">
        <v>1</v>
      </c>
      <c r="AK378" s="101">
        <f t="shared" si="250"/>
        <v>17</v>
      </c>
      <c r="AL378" s="96">
        <f t="shared" si="257"/>
        <v>4.5977011494252871</v>
      </c>
      <c r="AM378" s="98">
        <f t="shared" si="251"/>
        <v>2.0026284498404157</v>
      </c>
      <c r="AN378" s="454"/>
      <c r="AO378" s="456"/>
    </row>
    <row r="379" spans="1:41">
      <c r="A379" s="451"/>
      <c r="B379" s="131">
        <f t="shared" si="258"/>
        <v>43.557168784029038</v>
      </c>
      <c r="C379" s="103" t="s">
        <v>130</v>
      </c>
      <c r="D379" s="104"/>
      <c r="E379" s="114" t="s">
        <v>0</v>
      </c>
      <c r="F379" s="116"/>
      <c r="G379" s="107"/>
      <c r="H379" s="107"/>
      <c r="I379" s="107"/>
      <c r="J379" s="107"/>
      <c r="K379" s="107"/>
      <c r="L379" s="107"/>
      <c r="M379" s="107"/>
      <c r="N379" s="109">
        <f t="shared" si="261"/>
        <v>0</v>
      </c>
      <c r="O379" s="109">
        <f t="shared" si="252"/>
        <v>0</v>
      </c>
      <c r="P379" s="110">
        <f t="shared" si="253"/>
        <v>0</v>
      </c>
      <c r="Q379" s="111">
        <v>2</v>
      </c>
      <c r="R379" s="112">
        <v>2</v>
      </c>
      <c r="S379" s="112">
        <v>1</v>
      </c>
      <c r="T379" s="112">
        <v>2</v>
      </c>
      <c r="U379" s="112">
        <v>4</v>
      </c>
      <c r="V379" s="112">
        <v>4</v>
      </c>
      <c r="W379" s="112">
        <v>4</v>
      </c>
      <c r="X379" s="112">
        <v>1</v>
      </c>
      <c r="Y379" s="96">
        <f t="shared" si="254"/>
        <v>26</v>
      </c>
      <c r="Z379" s="101">
        <f t="shared" si="255"/>
        <v>14.942528735632186</v>
      </c>
      <c r="AA379" s="98">
        <f t="shared" si="256"/>
        <v>6.5085424619813512</v>
      </c>
      <c r="AB379" s="113"/>
      <c r="AC379" s="111">
        <v>2</v>
      </c>
      <c r="AD379" s="112">
        <v>2</v>
      </c>
      <c r="AE379" s="112">
        <v>1</v>
      </c>
      <c r="AF379" s="112">
        <v>2</v>
      </c>
      <c r="AG379" s="112">
        <v>4</v>
      </c>
      <c r="AH379" s="112">
        <v>4</v>
      </c>
      <c r="AI379" s="112">
        <v>4</v>
      </c>
      <c r="AJ379" s="112">
        <v>1</v>
      </c>
      <c r="AK379" s="101">
        <f t="shared" si="250"/>
        <v>26</v>
      </c>
      <c r="AL379" s="96">
        <f t="shared" si="257"/>
        <v>14.942528735632186</v>
      </c>
      <c r="AM379" s="98">
        <f t="shared" si="251"/>
        <v>6.5085424619813512</v>
      </c>
      <c r="AN379" s="454"/>
      <c r="AO379" s="456"/>
    </row>
    <row r="380" spans="1:41" ht="15.75" thickBot="1">
      <c r="A380" s="451"/>
      <c r="B380" s="131">
        <f t="shared" si="258"/>
        <v>43.557168784029038</v>
      </c>
      <c r="C380" s="103" t="s">
        <v>131</v>
      </c>
      <c r="D380" s="104"/>
      <c r="E380" s="114" t="s">
        <v>0</v>
      </c>
      <c r="F380" s="116"/>
      <c r="G380" s="107"/>
      <c r="H380" s="107"/>
      <c r="I380" s="107"/>
      <c r="J380" s="107"/>
      <c r="K380" s="107"/>
      <c r="L380" s="107"/>
      <c r="M380" s="107"/>
      <c r="N380" s="109">
        <f t="shared" si="261"/>
        <v>0</v>
      </c>
      <c r="O380" s="109">
        <f t="shared" si="252"/>
        <v>0</v>
      </c>
      <c r="P380" s="110">
        <f t="shared" si="253"/>
        <v>0</v>
      </c>
      <c r="Q380" s="111">
        <v>1</v>
      </c>
      <c r="R380" s="112">
        <v>1</v>
      </c>
      <c r="S380" s="112">
        <v>1</v>
      </c>
      <c r="T380" s="112">
        <v>1</v>
      </c>
      <c r="U380" s="112">
        <v>2</v>
      </c>
      <c r="V380" s="112">
        <v>1</v>
      </c>
      <c r="W380" s="112">
        <v>2</v>
      </c>
      <c r="X380" s="112">
        <v>1</v>
      </c>
      <c r="Y380" s="96">
        <f t="shared" si="254"/>
        <v>13</v>
      </c>
      <c r="Z380" s="101">
        <f>IF($Y380&lt;&gt;0,(($Y380-$O$6)/($F$6-$O$6))*100,0)</f>
        <v>0</v>
      </c>
      <c r="AA380" s="98">
        <f>($Z380*$B380)/100</f>
        <v>0</v>
      </c>
      <c r="AB380" s="113"/>
      <c r="AC380" s="111">
        <v>1</v>
      </c>
      <c r="AD380" s="112">
        <v>1</v>
      </c>
      <c r="AE380" s="112">
        <v>1</v>
      </c>
      <c r="AF380" s="112">
        <v>1</v>
      </c>
      <c r="AG380" s="112">
        <v>2</v>
      </c>
      <c r="AH380" s="112">
        <v>1</v>
      </c>
      <c r="AI380" s="112">
        <v>2</v>
      </c>
      <c r="AJ380" s="112">
        <v>1</v>
      </c>
      <c r="AK380" s="101">
        <f t="shared" si="250"/>
        <v>13</v>
      </c>
      <c r="AL380" s="96">
        <f t="shared" si="257"/>
        <v>0</v>
      </c>
      <c r="AM380" s="98">
        <f t="shared" si="251"/>
        <v>0</v>
      </c>
      <c r="AN380" s="454"/>
      <c r="AO380" s="456"/>
    </row>
    <row r="381" spans="1:41" ht="15.75" thickBot="1">
      <c r="A381" s="452"/>
      <c r="B381" s="131">
        <f t="shared" si="258"/>
        <v>43.557168784029038</v>
      </c>
      <c r="C381" s="457"/>
      <c r="D381" s="458"/>
      <c r="E381" s="459"/>
      <c r="F381" s="460" t="s">
        <v>183</v>
      </c>
      <c r="G381" s="461"/>
      <c r="H381" s="461"/>
      <c r="I381" s="461"/>
      <c r="J381" s="461"/>
      <c r="K381" s="461"/>
      <c r="L381" s="461"/>
      <c r="M381" s="462"/>
      <c r="N381" s="118">
        <f>IF(SUM($N366:$N380),(1-EXP(-((SUM($N366:$N380)/COUNTIF($N366:$N380,"&gt;0"))^1)))*($F$6-(MAX($N366:$N380)))*(1-1/(EXP((((COUNTIF($N366:$N380,"&gt;0")^1)-1)*0.1))))+(MAX($N366:$N380)),0)</f>
        <v>45</v>
      </c>
      <c r="O381" s="119">
        <f>IF($N381&lt;&gt;0,(($N381-$O$6)/($F$6-$O$6))*100,0)</f>
        <v>36.781609195402297</v>
      </c>
      <c r="P381" s="120">
        <f>IF(SUM($N366:$N380),(($O381*$B381)/100),0)</f>
        <v>16.021027598723325</v>
      </c>
      <c r="Q381" s="463" t="s">
        <v>184</v>
      </c>
      <c r="R381" s="461"/>
      <c r="S381" s="461"/>
      <c r="T381" s="461"/>
      <c r="U381" s="461"/>
      <c r="V381" s="461"/>
      <c r="W381" s="461"/>
      <c r="X381" s="462"/>
      <c r="Y381" s="121">
        <f>IF(SUM($Y366:$Y380),(1-EXP(-((SUM($Y366:$Y380)/COUNTIF($Y366:$Y380,"&gt;0"))^1)))*($F$6-(MAX($Y366:$Y380)))*(1-1/(EXP((((COUNTIF($Y366:$Y380,"&gt;0")^1)-1)*0.1))))+(MAX($Y366:$Y380)),0)</f>
        <v>79.832646699369292</v>
      </c>
      <c r="Z381" s="122">
        <f>IF($Y381&lt;&gt;0,(($Y381-$O$6)/($F$6-$O$6))*100,0)</f>
        <v>76.819134137206078</v>
      </c>
      <c r="AA381" s="120">
        <f>IF(SUM($Y366:$Y380),(($Z381*$B381)/100),0)</f>
        <v>33.460239914572519</v>
      </c>
      <c r="AB381" s="123">
        <f>+P381-AA381</f>
        <v>-17.439212315849193</v>
      </c>
      <c r="AC381" s="124" t="s">
        <v>158</v>
      </c>
      <c r="AD381" s="463" t="s">
        <v>185</v>
      </c>
      <c r="AE381" s="461"/>
      <c r="AF381" s="461"/>
      <c r="AG381" s="461"/>
      <c r="AH381" s="461"/>
      <c r="AI381" s="461"/>
      <c r="AJ381" s="464"/>
      <c r="AK381" s="122">
        <f>IF(SUM($AK366:$AK380),(1-EXP(-((SUM($AK366:$AK380)/COUNTIF($AK366:$AK380,"&gt;0"))^1)))*($F$6-(MAX($AK366:$AK380)))*(1-1/(EXP((((COUNTIF($AK366:$AK380,"&gt;0")^1)-1)*0.1))))+(MAX($AK366:$AK380)),0)</f>
        <v>79.832646699369292</v>
      </c>
      <c r="AL381" s="122">
        <f>IF($AK381&lt;&gt;0,(($AK381-$O$6)/($F$6-$O$6))*100,0)</f>
        <v>76.819134137206078</v>
      </c>
      <c r="AM381" s="120">
        <f>IF(SUM($AK366:$AK380),(($AL381*$B381)/100),0)</f>
        <v>33.460239914572519</v>
      </c>
      <c r="AN381" s="125" t="s">
        <v>186</v>
      </c>
      <c r="AO381" s="126">
        <f>$P381-$AM381</f>
        <v>-17.439212315849193</v>
      </c>
    </row>
    <row r="382" spans="1:41">
      <c r="T382">
        <f>COUNTIF(Y366:Y380,"&lt;25")</f>
        <v>14</v>
      </c>
      <c r="U382">
        <f>COUNTIFS((Y366:Y380),"&gt;=25",(Y366:Y380),"&lt;50")</f>
        <v>1</v>
      </c>
      <c r="V382">
        <f>COUNTIFS((Y366:Y380),"&gt;=50",(Y366:Y380),"&lt;70")</f>
        <v>0</v>
      </c>
      <c r="W382">
        <f>COUNTIFS((Y366:Y380),"&gt;70",(Y366:Y380),"&lt;100")</f>
        <v>0</v>
      </c>
      <c r="X382">
        <f>SUM(T382:W382)</f>
        <v>15</v>
      </c>
      <c r="AF382">
        <f>COUNTIF(AK366:AK380,"&lt;25")</f>
        <v>14</v>
      </c>
      <c r="AG382">
        <f>COUNTIFS((AK366:AK380),"&gt;=25",(AK366:AK380),"&lt;50")</f>
        <v>1</v>
      </c>
      <c r="AH382">
        <f>COUNTIFS((AK366:AK380),"&gt;=50",(AK366:AK380),"&lt;70")</f>
        <v>0</v>
      </c>
      <c r="AI382">
        <f>COUNTIFS((AK366:AK380),"&gt;70",(AK366:AK380),"&lt;100")</f>
        <v>0</v>
      </c>
      <c r="AJ382">
        <f>SUM(AF382:AI382)</f>
        <v>15</v>
      </c>
    </row>
    <row r="383" spans="1:41" ht="15.75" thickBot="1"/>
    <row r="384" spans="1:41">
      <c r="A384" s="470" t="s">
        <v>146</v>
      </c>
      <c r="B384" s="472" t="s">
        <v>147</v>
      </c>
      <c r="C384" s="474" t="s">
        <v>148</v>
      </c>
      <c r="D384" s="476" t="s">
        <v>149</v>
      </c>
      <c r="E384" s="478" t="s">
        <v>150</v>
      </c>
      <c r="F384" s="465" t="s">
        <v>151</v>
      </c>
      <c r="G384" s="466"/>
      <c r="H384" s="466"/>
      <c r="I384" s="466"/>
      <c r="J384" s="466"/>
      <c r="K384" s="466"/>
      <c r="L384" s="466"/>
      <c r="M384" s="466"/>
      <c r="N384" s="466" t="s">
        <v>152</v>
      </c>
      <c r="O384" s="466"/>
      <c r="P384" s="467"/>
      <c r="Q384" s="443" t="s">
        <v>153</v>
      </c>
      <c r="R384" s="444"/>
      <c r="S384" s="444"/>
      <c r="T384" s="444"/>
      <c r="U384" s="444"/>
      <c r="V384" s="444"/>
      <c r="W384" s="444"/>
      <c r="X384" s="444"/>
      <c r="Y384" s="444" t="s">
        <v>152</v>
      </c>
      <c r="Z384" s="444"/>
      <c r="AA384" s="445"/>
      <c r="AB384" s="468" t="s">
        <v>154</v>
      </c>
      <c r="AC384" s="441" t="s">
        <v>155</v>
      </c>
      <c r="AD384" s="442"/>
      <c r="AE384" s="442"/>
      <c r="AF384" s="442"/>
      <c r="AG384" s="442"/>
      <c r="AH384" s="442"/>
      <c r="AI384" s="442"/>
      <c r="AJ384" s="443"/>
      <c r="AK384" s="444" t="s">
        <v>152</v>
      </c>
      <c r="AL384" s="444"/>
      <c r="AM384" s="445"/>
      <c r="AN384" s="446" t="s">
        <v>156</v>
      </c>
      <c r="AO384" s="448" t="s">
        <v>157</v>
      </c>
    </row>
    <row r="385" spans="1:41" ht="34.5" thickBot="1">
      <c r="A385" s="471"/>
      <c r="B385" s="473"/>
      <c r="C385" s="475"/>
      <c r="D385" s="477"/>
      <c r="E385" s="475"/>
      <c r="F385" s="78" t="s">
        <v>158</v>
      </c>
      <c r="G385" s="79" t="s">
        <v>159</v>
      </c>
      <c r="H385" s="79" t="s">
        <v>160</v>
      </c>
      <c r="I385" s="79" t="s">
        <v>161</v>
      </c>
      <c r="J385" s="79" t="s">
        <v>162</v>
      </c>
      <c r="K385" s="79" t="s">
        <v>163</v>
      </c>
      <c r="L385" s="79" t="s">
        <v>164</v>
      </c>
      <c r="M385" s="79" t="s">
        <v>165</v>
      </c>
      <c r="N385" s="127" t="s">
        <v>166</v>
      </c>
      <c r="O385" s="127" t="s">
        <v>167</v>
      </c>
      <c r="P385" s="81" t="s">
        <v>168</v>
      </c>
      <c r="Q385" s="82" t="s">
        <v>158</v>
      </c>
      <c r="R385" s="83" t="s">
        <v>159</v>
      </c>
      <c r="S385" s="83" t="s">
        <v>160</v>
      </c>
      <c r="T385" s="83" t="s">
        <v>161</v>
      </c>
      <c r="U385" s="83" t="s">
        <v>162</v>
      </c>
      <c r="V385" s="83" t="s">
        <v>163</v>
      </c>
      <c r="W385" s="83" t="s">
        <v>164</v>
      </c>
      <c r="X385" s="83" t="s">
        <v>165</v>
      </c>
      <c r="Y385" s="84" t="s">
        <v>169</v>
      </c>
      <c r="Z385" s="84" t="s">
        <v>170</v>
      </c>
      <c r="AA385" s="85" t="s">
        <v>171</v>
      </c>
      <c r="AB385" s="469"/>
      <c r="AC385" s="83" t="s">
        <v>172</v>
      </c>
      <c r="AD385" s="83" t="s">
        <v>173</v>
      </c>
      <c r="AE385" s="83" t="s">
        <v>174</v>
      </c>
      <c r="AF385" s="83" t="s">
        <v>175</v>
      </c>
      <c r="AG385" s="83" t="s">
        <v>176</v>
      </c>
      <c r="AH385" s="83" t="s">
        <v>177</v>
      </c>
      <c r="AI385" s="83" t="s">
        <v>178</v>
      </c>
      <c r="AJ385" s="83" t="s">
        <v>179</v>
      </c>
      <c r="AK385" s="84" t="s">
        <v>180</v>
      </c>
      <c r="AL385" s="84" t="s">
        <v>181</v>
      </c>
      <c r="AM385" s="84" t="s">
        <v>182</v>
      </c>
      <c r="AN385" s="447"/>
      <c r="AO385" s="449"/>
    </row>
    <row r="386" spans="1:41">
      <c r="A386" s="450" t="s">
        <v>211</v>
      </c>
      <c r="B386" s="130">
        <f>'3- Ponderacion factores'!N60</f>
        <v>32.667876588021777</v>
      </c>
      <c r="C386" s="87" t="s">
        <v>108</v>
      </c>
      <c r="D386" s="88"/>
      <c r="E386" s="89" t="s">
        <v>0</v>
      </c>
      <c r="F386" s="90"/>
      <c r="G386" s="91"/>
      <c r="H386" s="91"/>
      <c r="I386" s="91"/>
      <c r="J386" s="91"/>
      <c r="K386" s="91"/>
      <c r="L386" s="91"/>
      <c r="M386" s="91"/>
      <c r="N386" s="92">
        <f>(3*$F386)+(2*$G386)+$H386+$I386+$J386+$K386+$L386+M386</f>
        <v>0</v>
      </c>
      <c r="O386" s="93">
        <f>IF($N386&lt;&gt;0,(($N386-$O$6)/($F$6-$O$6))*100,0)</f>
        <v>0</v>
      </c>
      <c r="P386" s="94">
        <f>($O386*$B386)/100</f>
        <v>0</v>
      </c>
      <c r="Q386" s="95">
        <v>1</v>
      </c>
      <c r="R386" s="95">
        <v>2</v>
      </c>
      <c r="S386" s="95">
        <v>1</v>
      </c>
      <c r="T386" s="95">
        <v>1</v>
      </c>
      <c r="U386" s="95">
        <v>2</v>
      </c>
      <c r="V386" s="95">
        <v>1</v>
      </c>
      <c r="W386" s="95">
        <v>2</v>
      </c>
      <c r="X386" s="95">
        <v>1</v>
      </c>
      <c r="Y386" s="96">
        <f>(3*$Q386)+(2*$R386)+$S386+$T386+$U386+$V386+$W386+$X386</f>
        <v>15</v>
      </c>
      <c r="Z386" s="97">
        <f>IF($Y386&lt;&gt;0,(($Y386-$O$6)/($F$6-$O$6))*100,0)</f>
        <v>2.2988505747126435</v>
      </c>
      <c r="AA386" s="98">
        <f>($Z386*$B386)/100</f>
        <v>0.75098566869015571</v>
      </c>
      <c r="AB386" s="99"/>
      <c r="AC386" s="95">
        <v>1</v>
      </c>
      <c r="AD386" s="95">
        <v>2</v>
      </c>
      <c r="AE386" s="95">
        <v>1</v>
      </c>
      <c r="AF386" s="95">
        <v>1</v>
      </c>
      <c r="AG386" s="95">
        <v>2</v>
      </c>
      <c r="AH386" s="95">
        <v>1</v>
      </c>
      <c r="AI386" s="95">
        <v>2</v>
      </c>
      <c r="AJ386" s="95">
        <v>1</v>
      </c>
      <c r="AK386" s="101">
        <f t="shared" ref="AK386:AK394" si="262">(3*$AC386)+(2*$AD386)+$AE386+$AF386+$AG386+$AH386+$AI386+$AJ386</f>
        <v>15</v>
      </c>
      <c r="AL386" s="96">
        <f>IF($AK386&lt;&gt;0,(($AK386-$O$6)/($F$6-$O$6))*100,0)</f>
        <v>2.2988505747126435</v>
      </c>
      <c r="AM386" s="98">
        <f>($AL386*$B386)/100</f>
        <v>0.75098566869015571</v>
      </c>
      <c r="AN386" s="453">
        <f>$AO395-$AB395</f>
        <v>0</v>
      </c>
      <c r="AO386" s="455"/>
    </row>
    <row r="387" spans="1:41">
      <c r="A387" s="451"/>
      <c r="B387" s="131">
        <f>$B$386</f>
        <v>32.667876588021777</v>
      </c>
      <c r="C387" s="103" t="s">
        <v>187</v>
      </c>
      <c r="D387" s="104"/>
      <c r="E387" s="114" t="s">
        <v>0</v>
      </c>
      <c r="F387" s="115"/>
      <c r="G387" s="91"/>
      <c r="H387" s="91"/>
      <c r="I387" s="91"/>
      <c r="J387" s="91"/>
      <c r="K387" s="91"/>
      <c r="L387" s="91"/>
      <c r="M387" s="91"/>
      <c r="N387" s="109">
        <f t="shared" ref="N387:N388" si="263">(3*$F387)+(2*$G387)+$H387+$I387+$J387+$K387+$L387+M387</f>
        <v>0</v>
      </c>
      <c r="O387" s="109">
        <f t="shared" ref="O387:O394" si="264">IF($N387&lt;&gt;0,(($N387-$O$6)/($F$6-$O$6))*100,0)</f>
        <v>0</v>
      </c>
      <c r="P387" s="110">
        <f t="shared" ref="P387:P394" si="265">($O387*$B387)/100</f>
        <v>0</v>
      </c>
      <c r="Q387" s="111">
        <v>1</v>
      </c>
      <c r="R387" s="112">
        <v>1</v>
      </c>
      <c r="S387" s="112">
        <v>1</v>
      </c>
      <c r="T387" s="112">
        <v>1</v>
      </c>
      <c r="U387" s="112">
        <v>4</v>
      </c>
      <c r="V387" s="112">
        <v>1</v>
      </c>
      <c r="W387" s="112">
        <v>2</v>
      </c>
      <c r="X387" s="112">
        <v>1</v>
      </c>
      <c r="Y387" s="96">
        <f t="shared" ref="Y387:Y394" si="266">(3*$Q387)+(2*$R387)+$S387+$T387+$U387+$V387+$W387+$X387</f>
        <v>15</v>
      </c>
      <c r="Z387" s="101">
        <f t="shared" ref="Z387:Z394" si="267">IF($Y387&lt;&gt;0,(($Y387-$O$6)/($F$6-$O$6))*100,0)</f>
        <v>2.2988505747126435</v>
      </c>
      <c r="AA387" s="98">
        <f t="shared" ref="AA387:AA394" si="268">($Z387*$B387)/100</f>
        <v>0.75098566869015571</v>
      </c>
      <c r="AB387" s="113"/>
      <c r="AC387" s="111">
        <v>1</v>
      </c>
      <c r="AD387" s="112">
        <v>1</v>
      </c>
      <c r="AE387" s="112">
        <v>1</v>
      </c>
      <c r="AF387" s="112">
        <v>1</v>
      </c>
      <c r="AG387" s="112">
        <v>4</v>
      </c>
      <c r="AH387" s="112">
        <v>1</v>
      </c>
      <c r="AI387" s="112">
        <v>2</v>
      </c>
      <c r="AJ387" s="112">
        <v>1</v>
      </c>
      <c r="AK387" s="101">
        <f t="shared" si="262"/>
        <v>15</v>
      </c>
      <c r="AL387" s="96">
        <f t="shared" ref="AL387:AL394" si="269">IF($AK387&lt;&gt;0,(($AK387-$O$6)/($F$6-$O$6))*100,0)</f>
        <v>2.2988505747126435</v>
      </c>
      <c r="AM387" s="98">
        <f t="shared" ref="AM387:AM394" si="270">($AL387*$B387)/100</f>
        <v>0.75098566869015571</v>
      </c>
      <c r="AN387" s="454"/>
      <c r="AO387" s="456"/>
    </row>
    <row r="388" spans="1:41">
      <c r="A388" s="451"/>
      <c r="B388" s="131">
        <f t="shared" ref="B388:B395" si="271">$B$386</f>
        <v>32.667876588021777</v>
      </c>
      <c r="C388" s="103" t="s">
        <v>113</v>
      </c>
      <c r="D388" s="104"/>
      <c r="E388" s="114" t="s">
        <v>0</v>
      </c>
      <c r="F388" s="116"/>
      <c r="G388" s="107"/>
      <c r="H388" s="107"/>
      <c r="I388" s="107"/>
      <c r="J388" s="107"/>
      <c r="K388" s="107"/>
      <c r="L388" s="107"/>
      <c r="M388" s="107"/>
      <c r="N388" s="109">
        <f t="shared" si="263"/>
        <v>0</v>
      </c>
      <c r="O388" s="109">
        <f t="shared" si="264"/>
        <v>0</v>
      </c>
      <c r="P388" s="110">
        <f t="shared" si="265"/>
        <v>0</v>
      </c>
      <c r="Q388" s="111">
        <v>1</v>
      </c>
      <c r="R388" s="112">
        <v>1</v>
      </c>
      <c r="S388" s="112">
        <v>1</v>
      </c>
      <c r="T388" s="112">
        <v>1</v>
      </c>
      <c r="U388" s="112">
        <v>2</v>
      </c>
      <c r="V388" s="112">
        <v>1</v>
      </c>
      <c r="W388" s="112">
        <v>2</v>
      </c>
      <c r="X388" s="112">
        <v>1</v>
      </c>
      <c r="Y388" s="96">
        <f>(3*$Q388)+(2*$R388)+$S388+$T388+$U388+$V388+$W388+$X388</f>
        <v>13</v>
      </c>
      <c r="Z388" s="101">
        <f>IF($Y388&lt;&gt;0,(($Y388-$O$6)/($F$6-$O$6))*100,0)</f>
        <v>0</v>
      </c>
      <c r="AA388" s="98">
        <f>($Z388*$B388)/100</f>
        <v>0</v>
      </c>
      <c r="AB388" s="113"/>
      <c r="AC388" s="111">
        <v>1</v>
      </c>
      <c r="AD388" s="112">
        <v>1</v>
      </c>
      <c r="AE388" s="112">
        <v>1</v>
      </c>
      <c r="AF388" s="112">
        <v>1</v>
      </c>
      <c r="AG388" s="112">
        <v>2</v>
      </c>
      <c r="AH388" s="112">
        <v>1</v>
      </c>
      <c r="AI388" s="112">
        <v>2</v>
      </c>
      <c r="AJ388" s="112">
        <v>1</v>
      </c>
      <c r="AK388" s="101">
        <f t="shared" si="262"/>
        <v>13</v>
      </c>
      <c r="AL388" s="96">
        <f t="shared" si="269"/>
        <v>0</v>
      </c>
      <c r="AM388" s="98">
        <f t="shared" si="270"/>
        <v>0</v>
      </c>
      <c r="AN388" s="454"/>
      <c r="AO388" s="456"/>
    </row>
    <row r="389" spans="1:41">
      <c r="A389" s="451"/>
      <c r="B389" s="131">
        <f t="shared" si="271"/>
        <v>32.667876588021777</v>
      </c>
      <c r="C389" s="103" t="s">
        <v>114</v>
      </c>
      <c r="D389" s="104"/>
      <c r="E389" s="114" t="s">
        <v>0</v>
      </c>
      <c r="F389" s="116"/>
      <c r="G389" s="107"/>
      <c r="H389" s="107"/>
      <c r="I389" s="107"/>
      <c r="J389" s="107"/>
      <c r="K389" s="107"/>
      <c r="L389" s="107"/>
      <c r="M389" s="107"/>
      <c r="N389" s="109">
        <f>(3*$F389)+(2*$G389)+$H389+$I389+$J389+$K389+$L389+M389</f>
        <v>0</v>
      </c>
      <c r="O389" s="109">
        <f t="shared" si="264"/>
        <v>0</v>
      </c>
      <c r="P389" s="110">
        <f t="shared" si="265"/>
        <v>0</v>
      </c>
      <c r="Q389" s="111">
        <v>1</v>
      </c>
      <c r="R389" s="112">
        <v>1</v>
      </c>
      <c r="S389" s="112">
        <v>1</v>
      </c>
      <c r="T389" s="112">
        <v>1</v>
      </c>
      <c r="U389" s="112">
        <v>2</v>
      </c>
      <c r="V389" s="112">
        <v>1</v>
      </c>
      <c r="W389" s="112">
        <v>2</v>
      </c>
      <c r="X389" s="112">
        <v>1</v>
      </c>
      <c r="Y389" s="96">
        <f t="shared" si="266"/>
        <v>13</v>
      </c>
      <c r="Z389" s="101">
        <f t="shared" si="267"/>
        <v>0</v>
      </c>
      <c r="AA389" s="98">
        <f t="shared" si="268"/>
        <v>0</v>
      </c>
      <c r="AB389" s="113"/>
      <c r="AC389" s="111">
        <v>1</v>
      </c>
      <c r="AD389" s="112">
        <v>1</v>
      </c>
      <c r="AE389" s="112">
        <v>1</v>
      </c>
      <c r="AF389" s="112">
        <v>1</v>
      </c>
      <c r="AG389" s="112">
        <v>2</v>
      </c>
      <c r="AH389" s="112">
        <v>1</v>
      </c>
      <c r="AI389" s="112">
        <v>2</v>
      </c>
      <c r="AJ389" s="112">
        <v>1</v>
      </c>
      <c r="AK389" s="101">
        <f t="shared" si="262"/>
        <v>13</v>
      </c>
      <c r="AL389" s="96">
        <f t="shared" si="269"/>
        <v>0</v>
      </c>
      <c r="AM389" s="98">
        <f t="shared" si="270"/>
        <v>0</v>
      </c>
      <c r="AN389" s="454"/>
      <c r="AO389" s="456"/>
    </row>
    <row r="390" spans="1:41">
      <c r="A390" s="451"/>
      <c r="B390" s="131">
        <f t="shared" si="271"/>
        <v>32.667876588021777</v>
      </c>
      <c r="C390" s="103" t="s">
        <v>115</v>
      </c>
      <c r="D390" s="104"/>
      <c r="E390" s="114" t="s">
        <v>0</v>
      </c>
      <c r="F390" s="116"/>
      <c r="G390" s="107"/>
      <c r="H390" s="107"/>
      <c r="I390" s="107"/>
      <c r="J390" s="107"/>
      <c r="K390" s="107"/>
      <c r="L390" s="107"/>
      <c r="M390" s="107"/>
      <c r="N390" s="109">
        <f t="shared" ref="N390:N392" si="272">(3*$F390)+(2*$G390)+$H390+$I390+$J390+$K390+$L390+M390</f>
        <v>0</v>
      </c>
      <c r="O390" s="109">
        <f t="shared" si="264"/>
        <v>0</v>
      </c>
      <c r="P390" s="110">
        <f t="shared" si="265"/>
        <v>0</v>
      </c>
      <c r="Q390" s="111">
        <v>1</v>
      </c>
      <c r="R390" s="112">
        <v>1</v>
      </c>
      <c r="S390" s="112">
        <v>1</v>
      </c>
      <c r="T390" s="112">
        <v>1</v>
      </c>
      <c r="U390" s="112">
        <v>2</v>
      </c>
      <c r="V390" s="112">
        <v>1</v>
      </c>
      <c r="W390" s="112">
        <v>2</v>
      </c>
      <c r="X390" s="112">
        <v>1</v>
      </c>
      <c r="Y390" s="96">
        <f t="shared" si="266"/>
        <v>13</v>
      </c>
      <c r="Z390" s="101">
        <f t="shared" si="267"/>
        <v>0</v>
      </c>
      <c r="AA390" s="98">
        <f t="shared" si="268"/>
        <v>0</v>
      </c>
      <c r="AB390" s="113"/>
      <c r="AC390" s="111">
        <v>1</v>
      </c>
      <c r="AD390" s="112">
        <v>1</v>
      </c>
      <c r="AE390" s="112">
        <v>1</v>
      </c>
      <c r="AF390" s="112">
        <v>1</v>
      </c>
      <c r="AG390" s="112">
        <v>2</v>
      </c>
      <c r="AH390" s="112">
        <v>1</v>
      </c>
      <c r="AI390" s="112">
        <v>2</v>
      </c>
      <c r="AJ390" s="112">
        <v>1</v>
      </c>
      <c r="AK390" s="101">
        <f t="shared" si="262"/>
        <v>13</v>
      </c>
      <c r="AL390" s="96">
        <f t="shared" si="269"/>
        <v>0</v>
      </c>
      <c r="AM390" s="98">
        <f t="shared" si="270"/>
        <v>0</v>
      </c>
      <c r="AN390" s="454"/>
      <c r="AO390" s="456"/>
    </row>
    <row r="391" spans="1:41">
      <c r="A391" s="451"/>
      <c r="B391" s="131">
        <f t="shared" si="271"/>
        <v>32.667876588021777</v>
      </c>
      <c r="C391" s="103" t="s">
        <v>193</v>
      </c>
      <c r="D391" s="104"/>
      <c r="E391" s="114" t="s">
        <v>0</v>
      </c>
      <c r="F391" s="116"/>
      <c r="G391" s="107"/>
      <c r="H391" s="107"/>
      <c r="I391" s="107"/>
      <c r="J391" s="107"/>
      <c r="K391" s="107"/>
      <c r="L391" s="107"/>
      <c r="M391" s="107"/>
      <c r="N391" s="109">
        <f t="shared" si="272"/>
        <v>0</v>
      </c>
      <c r="O391" s="109">
        <f t="shared" si="264"/>
        <v>0</v>
      </c>
      <c r="P391" s="110">
        <f t="shared" si="265"/>
        <v>0</v>
      </c>
      <c r="Q391" s="111">
        <v>1</v>
      </c>
      <c r="R391" s="112">
        <v>1</v>
      </c>
      <c r="S391" s="112">
        <v>1</v>
      </c>
      <c r="T391" s="112">
        <v>1</v>
      </c>
      <c r="U391" s="112">
        <v>2</v>
      </c>
      <c r="V391" s="112">
        <v>1</v>
      </c>
      <c r="W391" s="112">
        <v>2</v>
      </c>
      <c r="X391" s="112">
        <v>1</v>
      </c>
      <c r="Y391" s="96">
        <f t="shared" si="266"/>
        <v>13</v>
      </c>
      <c r="Z391" s="101">
        <f t="shared" si="267"/>
        <v>0</v>
      </c>
      <c r="AA391" s="98">
        <f t="shared" si="268"/>
        <v>0</v>
      </c>
      <c r="AB391" s="113"/>
      <c r="AC391" s="111">
        <v>1</v>
      </c>
      <c r="AD391" s="112">
        <v>1</v>
      </c>
      <c r="AE391" s="112">
        <v>1</v>
      </c>
      <c r="AF391" s="112">
        <v>1</v>
      </c>
      <c r="AG391" s="112">
        <v>2</v>
      </c>
      <c r="AH391" s="112">
        <v>1</v>
      </c>
      <c r="AI391" s="112">
        <v>2</v>
      </c>
      <c r="AJ391" s="112">
        <v>1</v>
      </c>
      <c r="AK391" s="101">
        <f t="shared" si="262"/>
        <v>13</v>
      </c>
      <c r="AL391" s="96">
        <f t="shared" si="269"/>
        <v>0</v>
      </c>
      <c r="AM391" s="98">
        <f t="shared" si="270"/>
        <v>0</v>
      </c>
      <c r="AN391" s="454"/>
      <c r="AO391" s="456"/>
    </row>
    <row r="392" spans="1:41">
      <c r="A392" s="451"/>
      <c r="B392" s="131">
        <f t="shared" si="271"/>
        <v>32.667876588021777</v>
      </c>
      <c r="C392" s="103" t="s">
        <v>194</v>
      </c>
      <c r="D392" s="104"/>
      <c r="E392" s="114" t="s">
        <v>0</v>
      </c>
      <c r="F392" s="116"/>
      <c r="G392" s="107"/>
      <c r="H392" s="107"/>
      <c r="I392" s="107"/>
      <c r="J392" s="107"/>
      <c r="K392" s="107"/>
      <c r="L392" s="107"/>
      <c r="M392" s="107"/>
      <c r="N392" s="109">
        <f t="shared" si="272"/>
        <v>0</v>
      </c>
      <c r="O392" s="109">
        <f t="shared" si="264"/>
        <v>0</v>
      </c>
      <c r="P392" s="110">
        <f t="shared" si="265"/>
        <v>0</v>
      </c>
      <c r="Q392" s="111">
        <v>1</v>
      </c>
      <c r="R392" s="112">
        <v>1</v>
      </c>
      <c r="S392" s="112">
        <v>1</v>
      </c>
      <c r="T392" s="112">
        <v>1</v>
      </c>
      <c r="U392" s="112">
        <v>2</v>
      </c>
      <c r="V392" s="112">
        <v>1</v>
      </c>
      <c r="W392" s="112">
        <v>2</v>
      </c>
      <c r="X392" s="112">
        <v>1</v>
      </c>
      <c r="Y392" s="96">
        <f t="shared" si="266"/>
        <v>13</v>
      </c>
      <c r="Z392" s="101">
        <f t="shared" si="267"/>
        <v>0</v>
      </c>
      <c r="AA392" s="98">
        <f t="shared" si="268"/>
        <v>0</v>
      </c>
      <c r="AB392" s="113"/>
      <c r="AC392" s="111">
        <v>1</v>
      </c>
      <c r="AD392" s="112">
        <v>1</v>
      </c>
      <c r="AE392" s="112">
        <v>1</v>
      </c>
      <c r="AF392" s="112">
        <v>1</v>
      </c>
      <c r="AG392" s="112">
        <v>2</v>
      </c>
      <c r="AH392" s="112">
        <v>1</v>
      </c>
      <c r="AI392" s="112">
        <v>2</v>
      </c>
      <c r="AJ392" s="112">
        <v>1</v>
      </c>
      <c r="AK392" s="101">
        <f t="shared" si="262"/>
        <v>13</v>
      </c>
      <c r="AL392" s="96">
        <f t="shared" si="269"/>
        <v>0</v>
      </c>
      <c r="AM392" s="98">
        <f t="shared" si="270"/>
        <v>0</v>
      </c>
      <c r="AN392" s="454"/>
      <c r="AO392" s="456"/>
    </row>
    <row r="393" spans="1:41" ht="28.5">
      <c r="A393" s="451"/>
      <c r="B393" s="131">
        <f t="shared" si="271"/>
        <v>32.667876588021777</v>
      </c>
      <c r="C393" s="103" t="s">
        <v>199</v>
      </c>
      <c r="D393" s="104"/>
      <c r="E393" s="114" t="s">
        <v>0</v>
      </c>
      <c r="F393" s="116"/>
      <c r="G393" s="107"/>
      <c r="H393" s="107"/>
      <c r="I393" s="107"/>
      <c r="J393" s="107"/>
      <c r="K393" s="107"/>
      <c r="L393" s="107"/>
      <c r="M393" s="107"/>
      <c r="N393" s="109">
        <f t="shared" ref="N393:N394" si="273">(3*$F393)+(2*$G393)+$H393+$I393+$J393+$K393+$L393+M393</f>
        <v>0</v>
      </c>
      <c r="O393" s="109">
        <f t="shared" si="264"/>
        <v>0</v>
      </c>
      <c r="P393" s="110">
        <f t="shared" si="265"/>
        <v>0</v>
      </c>
      <c r="Q393" s="111">
        <v>1</v>
      </c>
      <c r="R393" s="112">
        <v>2</v>
      </c>
      <c r="S393" s="112">
        <v>1</v>
      </c>
      <c r="T393" s="112">
        <v>1</v>
      </c>
      <c r="U393" s="112">
        <v>2</v>
      </c>
      <c r="V393" s="112">
        <v>1</v>
      </c>
      <c r="W393" s="112">
        <v>4</v>
      </c>
      <c r="X393" s="112">
        <v>1</v>
      </c>
      <c r="Y393" s="96">
        <f t="shared" si="266"/>
        <v>17</v>
      </c>
      <c r="Z393" s="101">
        <f t="shared" si="267"/>
        <v>4.5977011494252871</v>
      </c>
      <c r="AA393" s="98">
        <f t="shared" si="268"/>
        <v>1.5019713373803114</v>
      </c>
      <c r="AB393" s="113"/>
      <c r="AC393" s="111">
        <v>1</v>
      </c>
      <c r="AD393" s="112">
        <v>2</v>
      </c>
      <c r="AE393" s="112">
        <v>1</v>
      </c>
      <c r="AF393" s="112">
        <v>1</v>
      </c>
      <c r="AG393" s="112">
        <v>2</v>
      </c>
      <c r="AH393" s="112">
        <v>1</v>
      </c>
      <c r="AI393" s="112">
        <v>4</v>
      </c>
      <c r="AJ393" s="112">
        <v>1</v>
      </c>
      <c r="AK393" s="101">
        <f t="shared" si="262"/>
        <v>17</v>
      </c>
      <c r="AL393" s="96">
        <f t="shared" si="269"/>
        <v>4.5977011494252871</v>
      </c>
      <c r="AM393" s="98">
        <f t="shared" si="270"/>
        <v>1.5019713373803114</v>
      </c>
      <c r="AN393" s="454"/>
      <c r="AO393" s="456"/>
    </row>
    <row r="394" spans="1:41" ht="15.75" thickBot="1">
      <c r="A394" s="451"/>
      <c r="B394" s="131">
        <f t="shared" si="271"/>
        <v>32.667876588021777</v>
      </c>
      <c r="C394" s="103" t="s">
        <v>130</v>
      </c>
      <c r="D394" s="104"/>
      <c r="E394" s="114" t="s">
        <v>216</v>
      </c>
      <c r="F394" s="116">
        <v>2</v>
      </c>
      <c r="G394" s="107">
        <v>2</v>
      </c>
      <c r="H394" s="107">
        <v>1</v>
      </c>
      <c r="I394" s="107">
        <v>2</v>
      </c>
      <c r="J394" s="107">
        <v>2</v>
      </c>
      <c r="K394" s="107">
        <v>1</v>
      </c>
      <c r="L394" s="107">
        <v>2</v>
      </c>
      <c r="M394" s="107">
        <v>1</v>
      </c>
      <c r="N394" s="109">
        <f t="shared" si="273"/>
        <v>19</v>
      </c>
      <c r="O394" s="109">
        <f t="shared" si="264"/>
        <v>6.8965517241379306</v>
      </c>
      <c r="P394" s="110">
        <f t="shared" si="265"/>
        <v>2.2529570060704671</v>
      </c>
      <c r="Q394" s="111"/>
      <c r="R394" s="112"/>
      <c r="S394" s="112"/>
      <c r="T394" s="112"/>
      <c r="U394" s="112"/>
      <c r="V394" s="112"/>
      <c r="W394" s="112"/>
      <c r="X394" s="112"/>
      <c r="Y394" s="96">
        <f t="shared" si="266"/>
        <v>0</v>
      </c>
      <c r="Z394" s="101">
        <f t="shared" si="267"/>
        <v>0</v>
      </c>
      <c r="AA394" s="98">
        <f t="shared" si="268"/>
        <v>0</v>
      </c>
      <c r="AB394" s="113"/>
      <c r="AC394" s="112"/>
      <c r="AD394" s="112"/>
      <c r="AE394" s="112"/>
      <c r="AF394" s="112"/>
      <c r="AG394" s="112"/>
      <c r="AH394" s="112"/>
      <c r="AI394" s="112"/>
      <c r="AJ394" s="112"/>
      <c r="AK394" s="101">
        <f t="shared" si="262"/>
        <v>0</v>
      </c>
      <c r="AL394" s="96">
        <f t="shared" si="269"/>
        <v>0</v>
      </c>
      <c r="AM394" s="98">
        <f t="shared" si="270"/>
        <v>0</v>
      </c>
      <c r="AN394" s="454"/>
      <c r="AO394" s="456"/>
    </row>
    <row r="395" spans="1:41" ht="15.75" thickBot="1">
      <c r="A395" s="452"/>
      <c r="B395" s="131">
        <f t="shared" si="271"/>
        <v>32.667876588021777</v>
      </c>
      <c r="C395" s="457"/>
      <c r="D395" s="458"/>
      <c r="E395" s="459"/>
      <c r="F395" s="460" t="s">
        <v>183</v>
      </c>
      <c r="G395" s="461"/>
      <c r="H395" s="461"/>
      <c r="I395" s="461"/>
      <c r="J395" s="461"/>
      <c r="K395" s="461"/>
      <c r="L395" s="461"/>
      <c r="M395" s="462"/>
      <c r="N395" s="118">
        <f>IF(SUM($N386:$N394),(1-EXP(-((SUM($N386:$N394)/COUNTIF($N386:$N394,"&gt;0"))^1)))*($F$6-(MAX($N386:$N394)))*(1-1/(EXP((((COUNTIF($N386:$N394,"&gt;0")^1)-1)*0.1))))+(MAX($N386:$N394)),0)</f>
        <v>19</v>
      </c>
      <c r="O395" s="119">
        <f>IF($N395&lt;&gt;0,(($N395-$O$6)/($F$6-$O$6))*100,0)</f>
        <v>6.8965517241379306</v>
      </c>
      <c r="P395" s="120">
        <f>IF(SUM($N386:$N394),(($O395*$B395)/100),0)</f>
        <v>2.2529570060704671</v>
      </c>
      <c r="Q395" s="463" t="s">
        <v>184</v>
      </c>
      <c r="R395" s="461"/>
      <c r="S395" s="461"/>
      <c r="T395" s="461"/>
      <c r="U395" s="461"/>
      <c r="V395" s="461"/>
      <c r="W395" s="461"/>
      <c r="X395" s="462"/>
      <c r="Y395" s="121">
        <f>IF(SUM($Y386:$Y394),(1-EXP(-((SUM($Y386:$Y394)/COUNTIF($Y386:$Y394,"&gt;0"))^1)))*($F$6-(MAX($Y386:$Y394)))*(1-1/(EXP((((COUNTIF($Y386:$Y394,"&gt;0")^1)-1)*0.1))))+(MAX($Y386:$Y394)),0)</f>
        <v>58.783385041199487</v>
      </c>
      <c r="Z395" s="122">
        <f>IF($Y395&lt;&gt;0,(($Y395-$O$6)/($F$6-$O$6))*100,0)</f>
        <v>52.624580507125849</v>
      </c>
      <c r="AA395" s="120">
        <f>IF(SUM($Y386:$Y394),(($Z395*$B395)/100),0)</f>
        <v>17.191333015032036</v>
      </c>
      <c r="AB395" s="123">
        <f>+P395-AA395</f>
        <v>-14.938376008961569</v>
      </c>
      <c r="AC395" s="124" t="s">
        <v>158</v>
      </c>
      <c r="AD395" s="463" t="s">
        <v>185</v>
      </c>
      <c r="AE395" s="461"/>
      <c r="AF395" s="461"/>
      <c r="AG395" s="461"/>
      <c r="AH395" s="461"/>
      <c r="AI395" s="461"/>
      <c r="AJ395" s="464"/>
      <c r="AK395" s="122">
        <f>IF(SUM($AK386:$AK394),(1-EXP(-((SUM($AK386:$AK394)/COUNTIF($AK386:$AK394,"&gt;0"))^1)))*($F$6-(MAX($AK386:$AK394)))*(1-1/(EXP((((COUNTIF($AK386:$AK394,"&gt;0")^1)-1)*0.1))))+(MAX($AK386:$AK394)),0)</f>
        <v>58.783385041199487</v>
      </c>
      <c r="AL395" s="122">
        <f>IF($AK395&lt;&gt;0,(($AK395-$O$6)/($F$6-$O$6))*100,0)</f>
        <v>52.624580507125849</v>
      </c>
      <c r="AM395" s="120">
        <f>IF(SUM($AK386:$AK394),(($AL395*$B395)/100),0)</f>
        <v>17.191333015032036</v>
      </c>
      <c r="AN395" s="125" t="s">
        <v>186</v>
      </c>
      <c r="AO395" s="126">
        <f>$P395-$AM395</f>
        <v>-14.938376008961569</v>
      </c>
    </row>
    <row r="396" spans="1:41">
      <c r="T396">
        <f>COUNTIF(Y386:Y394,"&lt;25")</f>
        <v>9</v>
      </c>
      <c r="U396">
        <f>COUNTIFS((Y386:Y394),"&gt;=25",(Y386:Y394),"&lt;50")</f>
        <v>0</v>
      </c>
      <c r="V396">
        <f>COUNTIFS((Y386:Y394),"&gt;=50",(Y386:Y394),"&lt;70")</f>
        <v>0</v>
      </c>
      <c r="W396">
        <f>COUNTIFS((Y386:Y394),"&gt;70",(Y386:Y394),"&lt;100")</f>
        <v>0</v>
      </c>
      <c r="X396">
        <f>SUM(T396:W396)</f>
        <v>9</v>
      </c>
      <c r="AF396">
        <f>COUNTIF(AK386:AK394,"&lt;25")</f>
        <v>9</v>
      </c>
      <c r="AG396">
        <f>COUNTIFS((AK386:AK394),"&gt;=25",(AK386:AK394),"&lt;50")</f>
        <v>0</v>
      </c>
      <c r="AH396">
        <f>COUNTIFS((AK386:AK394),"&gt;=50",(AK386:AK394),"&lt;70")</f>
        <v>0</v>
      </c>
      <c r="AI396">
        <f>COUNTIFS((AK386:AK394),"&gt;70",(AK386:AK394),"&lt;100")</f>
        <v>0</v>
      </c>
      <c r="AJ396">
        <f>SUM(AF396:AI396)</f>
        <v>9</v>
      </c>
    </row>
    <row r="397" spans="1:41" ht="15.75" thickBot="1"/>
    <row r="398" spans="1:41">
      <c r="A398" s="470" t="s">
        <v>146</v>
      </c>
      <c r="B398" s="472" t="s">
        <v>147</v>
      </c>
      <c r="C398" s="474" t="s">
        <v>148</v>
      </c>
      <c r="D398" s="476" t="s">
        <v>149</v>
      </c>
      <c r="E398" s="478" t="s">
        <v>150</v>
      </c>
      <c r="F398" s="465" t="s">
        <v>151</v>
      </c>
      <c r="G398" s="466"/>
      <c r="H398" s="466"/>
      <c r="I398" s="466"/>
      <c r="J398" s="466"/>
      <c r="K398" s="466"/>
      <c r="L398" s="466"/>
      <c r="M398" s="466"/>
      <c r="N398" s="466" t="s">
        <v>152</v>
      </c>
      <c r="O398" s="466"/>
      <c r="P398" s="467"/>
      <c r="Q398" s="443" t="s">
        <v>153</v>
      </c>
      <c r="R398" s="444"/>
      <c r="S398" s="444"/>
      <c r="T398" s="444"/>
      <c r="U398" s="444"/>
      <c r="V398" s="444"/>
      <c r="W398" s="444"/>
      <c r="X398" s="444"/>
      <c r="Y398" s="444" t="s">
        <v>152</v>
      </c>
      <c r="Z398" s="444"/>
      <c r="AA398" s="445"/>
      <c r="AB398" s="468" t="s">
        <v>154</v>
      </c>
      <c r="AC398" s="441" t="s">
        <v>155</v>
      </c>
      <c r="AD398" s="442"/>
      <c r="AE398" s="442"/>
      <c r="AF398" s="442"/>
      <c r="AG398" s="442"/>
      <c r="AH398" s="442"/>
      <c r="AI398" s="442"/>
      <c r="AJ398" s="443"/>
      <c r="AK398" s="444" t="s">
        <v>152</v>
      </c>
      <c r="AL398" s="444"/>
      <c r="AM398" s="445"/>
      <c r="AN398" s="446" t="s">
        <v>156</v>
      </c>
      <c r="AO398" s="448" t="s">
        <v>157</v>
      </c>
    </row>
    <row r="399" spans="1:41" ht="34.5" thickBot="1">
      <c r="A399" s="471"/>
      <c r="B399" s="473"/>
      <c r="C399" s="475"/>
      <c r="D399" s="477"/>
      <c r="E399" s="475"/>
      <c r="F399" s="78" t="s">
        <v>158</v>
      </c>
      <c r="G399" s="79" t="s">
        <v>159</v>
      </c>
      <c r="H399" s="79" t="s">
        <v>160</v>
      </c>
      <c r="I399" s="79" t="s">
        <v>161</v>
      </c>
      <c r="J399" s="79" t="s">
        <v>162</v>
      </c>
      <c r="K399" s="79" t="s">
        <v>163</v>
      </c>
      <c r="L399" s="79" t="s">
        <v>164</v>
      </c>
      <c r="M399" s="79" t="s">
        <v>165</v>
      </c>
      <c r="N399" s="127" t="s">
        <v>166</v>
      </c>
      <c r="O399" s="127" t="s">
        <v>167</v>
      </c>
      <c r="P399" s="81" t="s">
        <v>168</v>
      </c>
      <c r="Q399" s="82" t="s">
        <v>158</v>
      </c>
      <c r="R399" s="83" t="s">
        <v>159</v>
      </c>
      <c r="S399" s="83" t="s">
        <v>160</v>
      </c>
      <c r="T399" s="83" t="s">
        <v>161</v>
      </c>
      <c r="U399" s="83" t="s">
        <v>162</v>
      </c>
      <c r="V399" s="83" t="s">
        <v>163</v>
      </c>
      <c r="W399" s="83" t="s">
        <v>164</v>
      </c>
      <c r="X399" s="83" t="s">
        <v>165</v>
      </c>
      <c r="Y399" s="84" t="s">
        <v>169</v>
      </c>
      <c r="Z399" s="84" t="s">
        <v>170</v>
      </c>
      <c r="AA399" s="85" t="s">
        <v>171</v>
      </c>
      <c r="AB399" s="469"/>
      <c r="AC399" s="83" t="s">
        <v>172</v>
      </c>
      <c r="AD399" s="83" t="s">
        <v>173</v>
      </c>
      <c r="AE399" s="83" t="s">
        <v>174</v>
      </c>
      <c r="AF399" s="83" t="s">
        <v>175</v>
      </c>
      <c r="AG399" s="83" t="s">
        <v>176</v>
      </c>
      <c r="AH399" s="83" t="s">
        <v>177</v>
      </c>
      <c r="AI399" s="83" t="s">
        <v>178</v>
      </c>
      <c r="AJ399" s="83" t="s">
        <v>179</v>
      </c>
      <c r="AK399" s="84" t="s">
        <v>180</v>
      </c>
      <c r="AL399" s="84" t="s">
        <v>181</v>
      </c>
      <c r="AM399" s="84" t="s">
        <v>182</v>
      </c>
      <c r="AN399" s="447"/>
      <c r="AO399" s="449"/>
    </row>
    <row r="400" spans="1:41">
      <c r="A400" s="450" t="s">
        <v>68</v>
      </c>
      <c r="B400" s="130">
        <f>'3- Ponderacion factores'!N61</f>
        <v>20.28397565922921</v>
      </c>
      <c r="C400" s="87" t="s">
        <v>108</v>
      </c>
      <c r="D400" s="88"/>
      <c r="E400" s="89" t="s">
        <v>216</v>
      </c>
      <c r="F400" s="90">
        <v>2</v>
      </c>
      <c r="G400" s="91">
        <v>2</v>
      </c>
      <c r="H400" s="91">
        <v>4</v>
      </c>
      <c r="I400" s="91">
        <v>1</v>
      </c>
      <c r="J400" s="91">
        <v>2</v>
      </c>
      <c r="K400" s="91">
        <v>1</v>
      </c>
      <c r="L400" s="91">
        <v>4</v>
      </c>
      <c r="M400" s="91">
        <v>4</v>
      </c>
      <c r="N400" s="92">
        <f>(3*$F400)+(2*$G400)+$H400+$I400+$J400+$K400+$L400+M400</f>
        <v>26</v>
      </c>
      <c r="O400" s="93">
        <f>IF($N400&lt;&gt;0,(($N400-$O$6)/($F$6-$O$6))*100,0)</f>
        <v>14.942528735632186</v>
      </c>
      <c r="P400" s="94">
        <f>($O400*$B400)/100</f>
        <v>3.0309388916089626</v>
      </c>
      <c r="Q400" s="95"/>
      <c r="R400" s="95"/>
      <c r="S400" s="95"/>
      <c r="T400" s="95"/>
      <c r="U400" s="95"/>
      <c r="V400" s="95"/>
      <c r="W400" s="95"/>
      <c r="X400" s="95"/>
      <c r="Y400" s="96">
        <f>(3*$Q400)+(2*$R400)+$S400+$T400+$U400+$V400+$W400+$X400</f>
        <v>0</v>
      </c>
      <c r="Z400" s="97">
        <f>IF($Y400&lt;&gt;0,(($Y400-$O$6)/($F$6-$O$6))*100,0)</f>
        <v>0</v>
      </c>
      <c r="AA400" s="98">
        <f>($Z400*$B400)/100</f>
        <v>0</v>
      </c>
      <c r="AB400" s="99"/>
      <c r="AC400" s="100"/>
      <c r="AD400" s="100"/>
      <c r="AE400" s="100"/>
      <c r="AF400" s="100"/>
      <c r="AG400" s="100"/>
      <c r="AH400" s="100"/>
      <c r="AI400" s="100"/>
      <c r="AJ400" s="100"/>
      <c r="AK400" s="101">
        <f>(3*$AC400)+(2*$AD400)+$AE400+$AF400+$AG400+$AH400+$AI400+$AJ400</f>
        <v>0</v>
      </c>
      <c r="AL400" s="96">
        <f>IF($AK400&lt;&gt;0,(($AK400-$O$6)/($F$6-$O$6))*100,0)</f>
        <v>0</v>
      </c>
      <c r="AM400" s="98">
        <f t="shared" ref="AM400:AM405" si="274">($AL400*$B400)/100</f>
        <v>0</v>
      </c>
      <c r="AN400" s="453">
        <f>$AO406-$AB406</f>
        <v>0</v>
      </c>
      <c r="AO400" s="455"/>
    </row>
    <row r="401" spans="1:41">
      <c r="A401" s="451"/>
      <c r="B401" s="131">
        <f>$B$400</f>
        <v>20.28397565922921</v>
      </c>
      <c r="C401" s="103" t="s">
        <v>114</v>
      </c>
      <c r="D401" s="104"/>
      <c r="E401" s="114" t="s">
        <v>216</v>
      </c>
      <c r="F401" s="116">
        <v>2</v>
      </c>
      <c r="G401" s="107">
        <v>1</v>
      </c>
      <c r="H401" s="107">
        <v>4</v>
      </c>
      <c r="I401" s="107">
        <v>2</v>
      </c>
      <c r="J401" s="107">
        <v>2</v>
      </c>
      <c r="K401" s="107">
        <v>1</v>
      </c>
      <c r="L401" s="107">
        <v>4</v>
      </c>
      <c r="M401" s="107">
        <v>4</v>
      </c>
      <c r="N401" s="109">
        <f>(3*$F401)+(2*$G401)+$H401+$I401+$J401+$K401+$L401+M401</f>
        <v>25</v>
      </c>
      <c r="O401" s="109">
        <f t="shared" ref="O401:O405" si="275">IF($N401&lt;&gt;0,(($N401-$O$6)/($F$6-$O$6))*100,0)</f>
        <v>13.793103448275861</v>
      </c>
      <c r="P401" s="110">
        <f t="shared" ref="P401:P405" si="276">($O401*$B401)/100</f>
        <v>2.7977897461005807</v>
      </c>
      <c r="Q401" s="111"/>
      <c r="R401" s="112"/>
      <c r="S401" s="112"/>
      <c r="T401" s="112"/>
      <c r="U401" s="112"/>
      <c r="V401" s="112"/>
      <c r="W401" s="112"/>
      <c r="X401" s="112"/>
      <c r="Y401" s="96">
        <f t="shared" ref="Y401:Y405" si="277">(3*$Q401)+(2*$R401)+$S401+$T401+$U401+$V401+$W401+$X401</f>
        <v>0</v>
      </c>
      <c r="Z401" s="101">
        <f t="shared" ref="Z401:Z405" si="278">IF($Y401&lt;&gt;0,(($Y401-$O$6)/($F$6-$O$6))*100,0)</f>
        <v>0</v>
      </c>
      <c r="AA401" s="98">
        <f t="shared" ref="AA401:AA405" si="279">($Z401*$B401)/100</f>
        <v>0</v>
      </c>
      <c r="AB401" s="113"/>
      <c r="AC401" s="112"/>
      <c r="AD401" s="112"/>
      <c r="AE401" s="112"/>
      <c r="AF401" s="112"/>
      <c r="AG401" s="112"/>
      <c r="AH401" s="112"/>
      <c r="AI401" s="112"/>
      <c r="AJ401" s="112"/>
      <c r="AK401" s="101">
        <f t="shared" ref="AK401:AK405" si="280">(3*$AC401)+(2*$AD401)+$AE401+$AF401+$AG401+$AH401+$AI401+$AJ401</f>
        <v>0</v>
      </c>
      <c r="AL401" s="96">
        <f t="shared" ref="AL401:AL405" si="281">IF($AK401&lt;&gt;0,(($AK401-$O$6)/($F$6-$O$6))*100,0)</f>
        <v>0</v>
      </c>
      <c r="AM401" s="98">
        <f t="shared" si="274"/>
        <v>0</v>
      </c>
      <c r="AN401" s="454"/>
      <c r="AO401" s="456"/>
    </row>
    <row r="402" spans="1:41">
      <c r="A402" s="451"/>
      <c r="B402" s="131">
        <f t="shared" ref="B402:B406" si="282">$B$400</f>
        <v>20.28397565922921</v>
      </c>
      <c r="C402" s="103" t="s">
        <v>195</v>
      </c>
      <c r="D402" s="104"/>
      <c r="E402" s="114" t="s">
        <v>216</v>
      </c>
      <c r="F402" s="116">
        <v>4</v>
      </c>
      <c r="G402" s="107">
        <v>2</v>
      </c>
      <c r="H402" s="107">
        <v>2</v>
      </c>
      <c r="I402" s="107">
        <v>2</v>
      </c>
      <c r="J402" s="107">
        <v>2</v>
      </c>
      <c r="K402" s="107">
        <v>4</v>
      </c>
      <c r="L402" s="107">
        <v>4</v>
      </c>
      <c r="M402" s="107">
        <v>4</v>
      </c>
      <c r="N402" s="109">
        <f t="shared" ref="N402" si="283">(3*$F402)+(2*$G402)+$H402+$I402+$J402+$K402+$L402+M402</f>
        <v>34</v>
      </c>
      <c r="O402" s="109">
        <f t="shared" si="275"/>
        <v>24.137931034482758</v>
      </c>
      <c r="P402" s="110">
        <f t="shared" si="276"/>
        <v>4.8961320556760164</v>
      </c>
      <c r="Q402" s="111"/>
      <c r="R402" s="112"/>
      <c r="S402" s="112"/>
      <c r="T402" s="112"/>
      <c r="U402" s="112"/>
      <c r="V402" s="112"/>
      <c r="W402" s="112"/>
      <c r="X402" s="112"/>
      <c r="Y402" s="96">
        <f t="shared" si="277"/>
        <v>0</v>
      </c>
      <c r="Z402" s="101">
        <f t="shared" si="278"/>
        <v>0</v>
      </c>
      <c r="AA402" s="98">
        <f t="shared" si="279"/>
        <v>0</v>
      </c>
      <c r="AB402" s="113"/>
      <c r="AC402" s="112"/>
      <c r="AD402" s="112"/>
      <c r="AE402" s="112"/>
      <c r="AF402" s="112"/>
      <c r="AG402" s="112"/>
      <c r="AH402" s="112"/>
      <c r="AI402" s="112"/>
      <c r="AJ402" s="112"/>
      <c r="AK402" s="101">
        <f t="shared" si="280"/>
        <v>0</v>
      </c>
      <c r="AL402" s="96">
        <f t="shared" si="281"/>
        <v>0</v>
      </c>
      <c r="AM402" s="98">
        <f t="shared" si="274"/>
        <v>0</v>
      </c>
      <c r="AN402" s="454"/>
      <c r="AO402" s="456"/>
    </row>
    <row r="403" spans="1:41">
      <c r="A403" s="451"/>
      <c r="B403" s="131">
        <f t="shared" si="282"/>
        <v>20.28397565922921</v>
      </c>
      <c r="C403" s="103" t="s">
        <v>197</v>
      </c>
      <c r="D403" s="104"/>
      <c r="E403" s="114" t="s">
        <v>216</v>
      </c>
      <c r="F403" s="116">
        <v>4</v>
      </c>
      <c r="G403" s="107">
        <v>2</v>
      </c>
      <c r="H403" s="107">
        <v>2</v>
      </c>
      <c r="I403" s="107">
        <v>4</v>
      </c>
      <c r="J403" s="107">
        <v>6</v>
      </c>
      <c r="K403" s="107">
        <v>4</v>
      </c>
      <c r="L403" s="107">
        <v>4</v>
      </c>
      <c r="M403" s="107">
        <v>4</v>
      </c>
      <c r="N403" s="109">
        <f>(3*$F403)+(2*$G403)+$H403+$I403+$J403+$K403+$L403+M403</f>
        <v>40</v>
      </c>
      <c r="O403" s="109">
        <f t="shared" si="275"/>
        <v>31.03448275862069</v>
      </c>
      <c r="P403" s="110">
        <f t="shared" si="276"/>
        <v>6.2950269287263065</v>
      </c>
      <c r="Q403" s="111"/>
      <c r="R403" s="112"/>
      <c r="S403" s="112"/>
      <c r="T403" s="112"/>
      <c r="U403" s="112"/>
      <c r="V403" s="112"/>
      <c r="W403" s="112"/>
      <c r="X403" s="112"/>
      <c r="Y403" s="96">
        <f t="shared" si="277"/>
        <v>0</v>
      </c>
      <c r="Z403" s="101">
        <f t="shared" si="278"/>
        <v>0</v>
      </c>
      <c r="AA403" s="98">
        <f t="shared" si="279"/>
        <v>0</v>
      </c>
      <c r="AB403" s="113"/>
      <c r="AC403" s="112"/>
      <c r="AD403" s="112"/>
      <c r="AE403" s="112"/>
      <c r="AF403" s="112"/>
      <c r="AG403" s="112"/>
      <c r="AH403" s="112"/>
      <c r="AI403" s="112"/>
      <c r="AJ403" s="112"/>
      <c r="AK403" s="101">
        <f t="shared" si="280"/>
        <v>0</v>
      </c>
      <c r="AL403" s="96">
        <f t="shared" si="281"/>
        <v>0</v>
      </c>
      <c r="AM403" s="98">
        <f t="shared" si="274"/>
        <v>0</v>
      </c>
      <c r="AN403" s="454"/>
      <c r="AO403" s="456"/>
    </row>
    <row r="404" spans="1:41" ht="28.5">
      <c r="A404" s="451"/>
      <c r="B404" s="131">
        <f t="shared" si="282"/>
        <v>20.28397565922921</v>
      </c>
      <c r="C404" s="103" t="s">
        <v>198</v>
      </c>
      <c r="D404" s="104"/>
      <c r="E404" s="114" t="s">
        <v>216</v>
      </c>
      <c r="F404" s="116">
        <v>2</v>
      </c>
      <c r="G404" s="107">
        <v>2</v>
      </c>
      <c r="H404" s="107">
        <v>4</v>
      </c>
      <c r="I404" s="107">
        <v>1</v>
      </c>
      <c r="J404" s="107">
        <v>2</v>
      </c>
      <c r="K404" s="107">
        <v>1</v>
      </c>
      <c r="L404" s="107">
        <v>2</v>
      </c>
      <c r="M404" s="107">
        <v>4</v>
      </c>
      <c r="N404" s="109">
        <f t="shared" ref="N404:N405" si="284">(3*$F404)+(2*$G404)+$H404+$I404+$J404+$K404+$L404+M404</f>
        <v>24</v>
      </c>
      <c r="O404" s="109">
        <f t="shared" si="275"/>
        <v>12.643678160919542</v>
      </c>
      <c r="P404" s="110">
        <f t="shared" si="276"/>
        <v>2.5646406005921993</v>
      </c>
      <c r="Q404" s="111"/>
      <c r="R404" s="112"/>
      <c r="S404" s="112"/>
      <c r="T404" s="112"/>
      <c r="U404" s="112"/>
      <c r="V404" s="112"/>
      <c r="W404" s="112"/>
      <c r="X404" s="112"/>
      <c r="Y404" s="96">
        <f t="shared" si="277"/>
        <v>0</v>
      </c>
      <c r="Z404" s="101">
        <f t="shared" si="278"/>
        <v>0</v>
      </c>
      <c r="AA404" s="98">
        <f t="shared" si="279"/>
        <v>0</v>
      </c>
      <c r="AB404" s="113"/>
      <c r="AC404" s="112"/>
      <c r="AD404" s="112"/>
      <c r="AE404" s="112"/>
      <c r="AF404" s="112"/>
      <c r="AG404" s="112"/>
      <c r="AH404" s="112"/>
      <c r="AI404" s="112"/>
      <c r="AJ404" s="112"/>
      <c r="AK404" s="101">
        <f t="shared" si="280"/>
        <v>0</v>
      </c>
      <c r="AL404" s="96">
        <f t="shared" si="281"/>
        <v>0</v>
      </c>
      <c r="AM404" s="98">
        <f t="shared" si="274"/>
        <v>0</v>
      </c>
      <c r="AN404" s="454"/>
      <c r="AO404" s="456"/>
    </row>
    <row r="405" spans="1:41" ht="15.75" thickBot="1">
      <c r="A405" s="451"/>
      <c r="B405" s="131">
        <f t="shared" si="282"/>
        <v>20.28397565922921</v>
      </c>
      <c r="C405" s="103" t="s">
        <v>130</v>
      </c>
      <c r="D405" s="104"/>
      <c r="E405" s="114" t="s">
        <v>216</v>
      </c>
      <c r="F405" s="116">
        <v>1</v>
      </c>
      <c r="G405" s="107">
        <v>2</v>
      </c>
      <c r="H405" s="107">
        <v>2</v>
      </c>
      <c r="I405" s="107">
        <v>2</v>
      </c>
      <c r="J405" s="107">
        <v>2</v>
      </c>
      <c r="K405" s="107">
        <v>1</v>
      </c>
      <c r="L405" s="107">
        <v>2</v>
      </c>
      <c r="M405" s="107">
        <v>4</v>
      </c>
      <c r="N405" s="109">
        <f t="shared" si="284"/>
        <v>20</v>
      </c>
      <c r="O405" s="109">
        <f t="shared" si="275"/>
        <v>8.0459770114942533</v>
      </c>
      <c r="P405" s="110">
        <f t="shared" si="276"/>
        <v>1.6320440185586722</v>
      </c>
      <c r="Q405" s="111"/>
      <c r="R405" s="112"/>
      <c r="S405" s="112"/>
      <c r="T405" s="112"/>
      <c r="U405" s="112"/>
      <c r="V405" s="112"/>
      <c r="W405" s="112"/>
      <c r="X405" s="112"/>
      <c r="Y405" s="96">
        <f t="shared" si="277"/>
        <v>0</v>
      </c>
      <c r="Z405" s="101">
        <f t="shared" si="278"/>
        <v>0</v>
      </c>
      <c r="AA405" s="98">
        <f t="shared" si="279"/>
        <v>0</v>
      </c>
      <c r="AB405" s="113"/>
      <c r="AC405" s="112"/>
      <c r="AD405" s="112"/>
      <c r="AE405" s="112"/>
      <c r="AF405" s="112"/>
      <c r="AG405" s="112"/>
      <c r="AH405" s="112"/>
      <c r="AI405" s="112"/>
      <c r="AJ405" s="112"/>
      <c r="AK405" s="101">
        <f t="shared" si="280"/>
        <v>0</v>
      </c>
      <c r="AL405" s="96">
        <f t="shared" si="281"/>
        <v>0</v>
      </c>
      <c r="AM405" s="98">
        <f t="shared" si="274"/>
        <v>0</v>
      </c>
      <c r="AN405" s="454"/>
      <c r="AO405" s="456"/>
    </row>
    <row r="406" spans="1:41" ht="15.75" thickBot="1">
      <c r="A406" s="452"/>
      <c r="B406" s="131">
        <f t="shared" si="282"/>
        <v>20.28397565922921</v>
      </c>
      <c r="C406" s="457"/>
      <c r="D406" s="458"/>
      <c r="E406" s="459"/>
      <c r="F406" s="460" t="s">
        <v>183</v>
      </c>
      <c r="G406" s="461"/>
      <c r="H406" s="461"/>
      <c r="I406" s="461"/>
      <c r="J406" s="461"/>
      <c r="K406" s="461"/>
      <c r="L406" s="461"/>
      <c r="M406" s="462"/>
      <c r="N406" s="118">
        <f>IF(SUM($N400:$N405),(1-EXP(-((SUM($N400:$N405)/COUNTIF($N400:$N405,"&gt;0"))^1)))*($F$6-(MAX($N400:$N405)))*(1-1/(EXP((((COUNTIF($N400:$N405,"&gt;0")^1)-1)*0.1))))+(MAX($N400:$N405)),0)</f>
        <v>63.608160417228177</v>
      </c>
      <c r="O406" s="119">
        <f>IF($N406&lt;&gt;0,(($N406-$O$6)/($F$6-$O$6))*100,0)</f>
        <v>58.170299330147337</v>
      </c>
      <c r="P406" s="120">
        <f>IF(SUM($N400:$N405),(($O406*$B406)/100),0)</f>
        <v>11.799249357027859</v>
      </c>
      <c r="Q406" s="463" t="s">
        <v>184</v>
      </c>
      <c r="R406" s="461"/>
      <c r="S406" s="461"/>
      <c r="T406" s="461"/>
      <c r="U406" s="461"/>
      <c r="V406" s="461"/>
      <c r="W406" s="461"/>
      <c r="X406" s="462"/>
      <c r="Y406" s="121">
        <f>IF(SUM($Y400:$Y405),(1-EXP(-((SUM($Y400:$Y405)/COUNTIF($Y400:$Y405,"&gt;0"))^1)))*($F$6-(MAX($Y400:$Y405)))*(1-1/(EXP((((COUNTIF($Y400:$Y405,"&gt;0")^1)-1)*0.1))))+(MAX($Y400:$Y405)),0)</f>
        <v>0</v>
      </c>
      <c r="Z406" s="122">
        <f>IF($Y406&lt;&gt;0,(($Y406-$O$6)/($F$6-$O$6))*100,0)</f>
        <v>0</v>
      </c>
      <c r="AA406" s="120">
        <f>IF(SUM($Y400:$Y405),(($Z406*$B406)/100),0)</f>
        <v>0</v>
      </c>
      <c r="AB406" s="123">
        <f>+P406-AA406</f>
        <v>11.799249357027859</v>
      </c>
      <c r="AC406" s="124" t="s">
        <v>158</v>
      </c>
      <c r="AD406" s="463" t="s">
        <v>185</v>
      </c>
      <c r="AE406" s="461"/>
      <c r="AF406" s="461"/>
      <c r="AG406" s="461"/>
      <c r="AH406" s="461"/>
      <c r="AI406" s="461"/>
      <c r="AJ406" s="464"/>
      <c r="AK406" s="122">
        <f>IF(SUM($AK400:$AK405),(1-EXP(-((SUM($AK400:$AK405)/COUNTIF($AK400:$AK405,"&gt;0"))^1)))*($F$6-(MAX($AK400:$AK405)))*(1-1/(EXP((((COUNTIF($AK400:$AK405,"&gt;0")^1)-1)*0.1))))+(MAX($AK400:$AK405)),0)</f>
        <v>0</v>
      </c>
      <c r="AL406" s="122">
        <f>IF($AK406&lt;&gt;0,(($AK406-$O$6)/($F$6-$O$6))*100,0)</f>
        <v>0</v>
      </c>
      <c r="AM406" s="120">
        <f>IF(SUM($AK400:$AK405),(($AL406*$B406)/100),0)</f>
        <v>0</v>
      </c>
      <c r="AN406" s="125" t="s">
        <v>186</v>
      </c>
      <c r="AO406" s="126">
        <f>$P406-$AM406</f>
        <v>11.799249357027859</v>
      </c>
    </row>
    <row r="407" spans="1:41">
      <c r="T407">
        <f>COUNTIF(Y400:Y405,"&lt;25")</f>
        <v>6</v>
      </c>
      <c r="U407">
        <f>COUNTIFS((Y400:Y405),"&gt;=25",(Y400:Y405),"&lt;50")</f>
        <v>0</v>
      </c>
      <c r="V407">
        <f>COUNTIFS((Y397:Y405),"&gt;=50",(Y397:Y405),"&lt;70")</f>
        <v>0</v>
      </c>
      <c r="W407">
        <f>COUNTIFS((Y397:Y405),"&gt;70",(Y397:Y405),"&lt;100")</f>
        <v>0</v>
      </c>
      <c r="X407">
        <f>SUM(T407:W407)</f>
        <v>6</v>
      </c>
      <c r="AF407">
        <f>COUNTIF(AK400:AK405,"&lt;25")</f>
        <v>6</v>
      </c>
      <c r="AG407">
        <f>COUNTIFS((AK400:AK405),"&gt;25",(AK400:AK405),"&lt;50")</f>
        <v>0</v>
      </c>
      <c r="AH407">
        <f>COUNTIFS((AK400:AK405),"&gt;50",(AK400:AK405),"&lt;70")</f>
        <v>0</v>
      </c>
      <c r="AI407">
        <f>COUNTIFS((AK400:AK405),"&gt;70",(AK400:AK405),"&lt;100")</f>
        <v>0</v>
      </c>
      <c r="AJ407">
        <f>SUM(AF407:AI407)</f>
        <v>6</v>
      </c>
    </row>
    <row r="408" spans="1:41" ht="15.75" thickBot="1"/>
    <row r="409" spans="1:41">
      <c r="A409" s="470" t="s">
        <v>146</v>
      </c>
      <c r="B409" s="472" t="s">
        <v>147</v>
      </c>
      <c r="C409" s="474" t="s">
        <v>148</v>
      </c>
      <c r="D409" s="476" t="s">
        <v>149</v>
      </c>
      <c r="E409" s="478" t="s">
        <v>150</v>
      </c>
      <c r="F409" s="465" t="s">
        <v>151</v>
      </c>
      <c r="G409" s="466"/>
      <c r="H409" s="466"/>
      <c r="I409" s="466"/>
      <c r="J409" s="466"/>
      <c r="K409" s="466"/>
      <c r="L409" s="466"/>
      <c r="M409" s="466"/>
      <c r="N409" s="466" t="s">
        <v>152</v>
      </c>
      <c r="O409" s="466"/>
      <c r="P409" s="467"/>
      <c r="Q409" s="443" t="s">
        <v>153</v>
      </c>
      <c r="R409" s="444"/>
      <c r="S409" s="444"/>
      <c r="T409" s="444"/>
      <c r="U409" s="444"/>
      <c r="V409" s="444"/>
      <c r="W409" s="444"/>
      <c r="X409" s="444"/>
      <c r="Y409" s="444" t="s">
        <v>152</v>
      </c>
      <c r="Z409" s="444"/>
      <c r="AA409" s="445"/>
      <c r="AB409" s="468" t="s">
        <v>154</v>
      </c>
      <c r="AC409" s="441" t="s">
        <v>155</v>
      </c>
      <c r="AD409" s="442"/>
      <c r="AE409" s="442"/>
      <c r="AF409" s="442"/>
      <c r="AG409" s="442"/>
      <c r="AH409" s="442"/>
      <c r="AI409" s="442"/>
      <c r="AJ409" s="443"/>
      <c r="AK409" s="444" t="s">
        <v>152</v>
      </c>
      <c r="AL409" s="444"/>
      <c r="AM409" s="445"/>
      <c r="AN409" s="446" t="s">
        <v>156</v>
      </c>
      <c r="AO409" s="448" t="s">
        <v>157</v>
      </c>
    </row>
    <row r="410" spans="1:41" ht="34.5" thickBot="1">
      <c r="A410" s="471"/>
      <c r="B410" s="473"/>
      <c r="C410" s="475"/>
      <c r="D410" s="477"/>
      <c r="E410" s="475"/>
      <c r="F410" s="78" t="s">
        <v>158</v>
      </c>
      <c r="G410" s="79" t="s">
        <v>159</v>
      </c>
      <c r="H410" s="79" t="s">
        <v>160</v>
      </c>
      <c r="I410" s="79" t="s">
        <v>161</v>
      </c>
      <c r="J410" s="79" t="s">
        <v>162</v>
      </c>
      <c r="K410" s="79" t="s">
        <v>163</v>
      </c>
      <c r="L410" s="79" t="s">
        <v>164</v>
      </c>
      <c r="M410" s="79" t="s">
        <v>165</v>
      </c>
      <c r="N410" s="127" t="s">
        <v>166</v>
      </c>
      <c r="O410" s="127" t="s">
        <v>167</v>
      </c>
      <c r="P410" s="81" t="s">
        <v>168</v>
      </c>
      <c r="Q410" s="82" t="s">
        <v>158</v>
      </c>
      <c r="R410" s="83" t="s">
        <v>159</v>
      </c>
      <c r="S410" s="83" t="s">
        <v>160</v>
      </c>
      <c r="T410" s="83" t="s">
        <v>161</v>
      </c>
      <c r="U410" s="83" t="s">
        <v>162</v>
      </c>
      <c r="V410" s="83" t="s">
        <v>163</v>
      </c>
      <c r="W410" s="83" t="s">
        <v>164</v>
      </c>
      <c r="X410" s="83" t="s">
        <v>165</v>
      </c>
      <c r="Y410" s="84" t="s">
        <v>169</v>
      </c>
      <c r="Z410" s="84" t="s">
        <v>170</v>
      </c>
      <c r="AA410" s="85" t="s">
        <v>171</v>
      </c>
      <c r="AB410" s="469"/>
      <c r="AC410" s="83" t="s">
        <v>172</v>
      </c>
      <c r="AD410" s="83" t="s">
        <v>173</v>
      </c>
      <c r="AE410" s="83" t="s">
        <v>174</v>
      </c>
      <c r="AF410" s="83" t="s">
        <v>175</v>
      </c>
      <c r="AG410" s="83" t="s">
        <v>176</v>
      </c>
      <c r="AH410" s="83" t="s">
        <v>177</v>
      </c>
      <c r="AI410" s="83" t="s">
        <v>178</v>
      </c>
      <c r="AJ410" s="83" t="s">
        <v>179</v>
      </c>
      <c r="AK410" s="84" t="s">
        <v>180</v>
      </c>
      <c r="AL410" s="84" t="s">
        <v>181</v>
      </c>
      <c r="AM410" s="84" t="s">
        <v>182</v>
      </c>
      <c r="AN410" s="447"/>
      <c r="AO410" s="449"/>
    </row>
    <row r="411" spans="1:41">
      <c r="A411" s="451" t="s">
        <v>212</v>
      </c>
      <c r="B411" s="131">
        <f>'3- Ponderacion factores'!N62</f>
        <v>16.227180527383368</v>
      </c>
      <c r="C411" s="103" t="s">
        <v>114</v>
      </c>
      <c r="D411" s="104"/>
      <c r="E411" s="114" t="s">
        <v>216</v>
      </c>
      <c r="F411" s="116">
        <v>4</v>
      </c>
      <c r="G411" s="107">
        <v>1</v>
      </c>
      <c r="H411" s="107">
        <v>4</v>
      </c>
      <c r="I411" s="107">
        <v>2</v>
      </c>
      <c r="J411" s="107">
        <v>2</v>
      </c>
      <c r="K411" s="107">
        <v>1</v>
      </c>
      <c r="L411" s="107">
        <v>4</v>
      </c>
      <c r="M411" s="107">
        <v>4</v>
      </c>
      <c r="N411" s="109">
        <f>(3*$F411)+(2*$G411)+$H411+$I411+$J411+$K411+$L411+M411</f>
        <v>31</v>
      </c>
      <c r="O411" s="109">
        <f t="shared" ref="O411:O416" si="285">IF($N411&lt;&gt;0,(($N411-$O$6)/($F$6-$O$6))*100,0)</f>
        <v>20.689655172413794</v>
      </c>
      <c r="P411" s="110">
        <f t="shared" ref="P411:P416" si="286">($O411*$B411)/100</f>
        <v>3.3573476953206964</v>
      </c>
      <c r="Q411" s="111"/>
      <c r="R411" s="112"/>
      <c r="S411" s="112"/>
      <c r="T411" s="112"/>
      <c r="U411" s="112"/>
      <c r="V411" s="112"/>
      <c r="W411" s="112"/>
      <c r="X411" s="112"/>
      <c r="Y411" s="96">
        <f t="shared" ref="Y411:Y416" si="287">(3*$Q411)+(2*$R411)+$S411+$T411+$U411+$V411+$W411+$X411</f>
        <v>0</v>
      </c>
      <c r="Z411" s="101">
        <f t="shared" ref="Z411:Z416" si="288">IF($Y411&lt;&gt;0,(($Y411-$O$6)/($F$6-$O$6))*100,0)</f>
        <v>0</v>
      </c>
      <c r="AA411" s="98">
        <f t="shared" ref="AA411:AA416" si="289">($Z411*$B411)/100</f>
        <v>0</v>
      </c>
      <c r="AB411" s="113"/>
      <c r="AC411" s="112"/>
      <c r="AD411" s="112"/>
      <c r="AE411" s="112"/>
      <c r="AF411" s="112"/>
      <c r="AG411" s="112"/>
      <c r="AH411" s="112"/>
      <c r="AI411" s="112"/>
      <c r="AJ411" s="112"/>
      <c r="AK411" s="101">
        <f t="shared" ref="AK411:AK416" si="290">(3*$AC411)+(2*$AD411)+$AE411+$AF411+$AG411+$AH411+$AI411+$AJ411</f>
        <v>0</v>
      </c>
      <c r="AL411" s="96">
        <f>IF($AK411&lt;&gt;0,(($AK411-$O$6)/($F$6-$O$6))*100,0)</f>
        <v>0</v>
      </c>
      <c r="AM411" s="98">
        <f t="shared" ref="AM411:AM416" si="291">($AL411*$B411)/100</f>
        <v>0</v>
      </c>
      <c r="AN411" s="453">
        <f>$AO417-$AB417</f>
        <v>0</v>
      </c>
      <c r="AO411" s="456"/>
    </row>
    <row r="412" spans="1:41">
      <c r="A412" s="451"/>
      <c r="B412" s="131">
        <f>$B$411</f>
        <v>16.227180527383368</v>
      </c>
      <c r="C412" s="103" t="s">
        <v>116</v>
      </c>
      <c r="D412" s="104"/>
      <c r="E412" s="114" t="s">
        <v>216</v>
      </c>
      <c r="F412" s="116">
        <v>2</v>
      </c>
      <c r="G412" s="107">
        <v>4</v>
      </c>
      <c r="H412" s="107">
        <v>4</v>
      </c>
      <c r="I412" s="107">
        <v>2</v>
      </c>
      <c r="J412" s="107">
        <v>4</v>
      </c>
      <c r="K412" s="107">
        <v>1</v>
      </c>
      <c r="L412" s="107">
        <v>2</v>
      </c>
      <c r="M412" s="107">
        <v>1</v>
      </c>
      <c r="N412" s="109">
        <f t="shared" ref="N412:N414" si="292">(3*$F412)+(2*$G412)+$H412+$I412+$J412+$K412+$L412+M412</f>
        <v>28</v>
      </c>
      <c r="O412" s="109">
        <f t="shared" si="285"/>
        <v>17.241379310344829</v>
      </c>
      <c r="P412" s="110">
        <f t="shared" si="286"/>
        <v>2.7977897461005807</v>
      </c>
      <c r="Q412" s="111"/>
      <c r="R412" s="112"/>
      <c r="S412" s="112"/>
      <c r="T412" s="112"/>
      <c r="U412" s="112"/>
      <c r="V412" s="112"/>
      <c r="W412" s="112"/>
      <c r="X412" s="112"/>
      <c r="Y412" s="96">
        <f t="shared" si="287"/>
        <v>0</v>
      </c>
      <c r="Z412" s="101">
        <f t="shared" si="288"/>
        <v>0</v>
      </c>
      <c r="AA412" s="98">
        <f t="shared" si="289"/>
        <v>0</v>
      </c>
      <c r="AB412" s="113"/>
      <c r="AC412" s="112"/>
      <c r="AD412" s="112"/>
      <c r="AE412" s="112"/>
      <c r="AF412" s="112"/>
      <c r="AG412" s="112"/>
      <c r="AH412" s="112"/>
      <c r="AI412" s="112"/>
      <c r="AJ412" s="112"/>
      <c r="AK412" s="101">
        <f t="shared" si="290"/>
        <v>0</v>
      </c>
      <c r="AL412" s="96">
        <f t="shared" ref="AL412:AL416" si="293">IF($AK412&lt;&gt;0,(($AK412-$O$6)/($F$6-$O$6))*100,0)</f>
        <v>0</v>
      </c>
      <c r="AM412" s="98">
        <f t="shared" si="291"/>
        <v>0</v>
      </c>
      <c r="AN412" s="454"/>
      <c r="AO412" s="456"/>
    </row>
    <row r="413" spans="1:41">
      <c r="A413" s="451"/>
      <c r="B413" s="131">
        <f t="shared" ref="B413:B417" si="294">$B$411</f>
        <v>16.227180527383368</v>
      </c>
      <c r="C413" s="103" t="s">
        <v>195</v>
      </c>
      <c r="D413" s="104"/>
      <c r="E413" s="114" t="s">
        <v>216</v>
      </c>
      <c r="F413" s="116">
        <v>4</v>
      </c>
      <c r="G413" s="107">
        <v>4</v>
      </c>
      <c r="H413" s="107">
        <v>2</v>
      </c>
      <c r="I413" s="107">
        <v>2</v>
      </c>
      <c r="J413" s="107">
        <v>2</v>
      </c>
      <c r="K413" s="107">
        <v>1</v>
      </c>
      <c r="L413" s="107">
        <v>4</v>
      </c>
      <c r="M413" s="107">
        <v>4</v>
      </c>
      <c r="N413" s="109">
        <f t="shared" si="292"/>
        <v>35</v>
      </c>
      <c r="O413" s="109">
        <f t="shared" si="285"/>
        <v>25.287356321839084</v>
      </c>
      <c r="P413" s="110">
        <f t="shared" si="286"/>
        <v>4.1034249609475184</v>
      </c>
      <c r="Q413" s="111"/>
      <c r="R413" s="112"/>
      <c r="S413" s="112"/>
      <c r="T413" s="112"/>
      <c r="U413" s="112"/>
      <c r="V413" s="112"/>
      <c r="W413" s="112"/>
      <c r="X413" s="112"/>
      <c r="Y413" s="96">
        <f t="shared" si="287"/>
        <v>0</v>
      </c>
      <c r="Z413" s="101">
        <f t="shared" si="288"/>
        <v>0</v>
      </c>
      <c r="AA413" s="98">
        <f t="shared" si="289"/>
        <v>0</v>
      </c>
      <c r="AB413" s="113"/>
      <c r="AC413" s="112"/>
      <c r="AD413" s="112"/>
      <c r="AE413" s="112"/>
      <c r="AF413" s="112"/>
      <c r="AG413" s="112"/>
      <c r="AH413" s="112"/>
      <c r="AI413" s="112"/>
      <c r="AJ413" s="112"/>
      <c r="AK413" s="101">
        <f t="shared" si="290"/>
        <v>0</v>
      </c>
      <c r="AL413" s="96">
        <f t="shared" si="293"/>
        <v>0</v>
      </c>
      <c r="AM413" s="98">
        <f t="shared" si="291"/>
        <v>0</v>
      </c>
      <c r="AN413" s="454"/>
      <c r="AO413" s="456"/>
    </row>
    <row r="414" spans="1:41">
      <c r="A414" s="451"/>
      <c r="B414" s="131">
        <f t="shared" si="294"/>
        <v>16.227180527383368</v>
      </c>
      <c r="C414" s="103" t="s">
        <v>121</v>
      </c>
      <c r="D414" s="104"/>
      <c r="E414" s="114" t="s">
        <v>216</v>
      </c>
      <c r="F414" s="116">
        <v>2</v>
      </c>
      <c r="G414" s="107">
        <v>2</v>
      </c>
      <c r="H414" s="107">
        <v>2</v>
      </c>
      <c r="I414" s="107">
        <v>1</v>
      </c>
      <c r="J414" s="107">
        <v>2</v>
      </c>
      <c r="K414" s="107">
        <v>1</v>
      </c>
      <c r="L414" s="107">
        <v>2</v>
      </c>
      <c r="M414" s="107">
        <v>1</v>
      </c>
      <c r="N414" s="109">
        <f t="shared" si="292"/>
        <v>19</v>
      </c>
      <c r="O414" s="109">
        <f>IF($N414&lt;&gt;0,(($N414-$O$6)/($F$6-$O$6))*100,0)</f>
        <v>6.8965517241379306</v>
      </c>
      <c r="P414" s="110">
        <f t="shared" si="286"/>
        <v>1.1191158984402323</v>
      </c>
      <c r="Q414" s="111"/>
      <c r="R414" s="112"/>
      <c r="S414" s="112"/>
      <c r="T414" s="112"/>
      <c r="U414" s="112"/>
      <c r="V414" s="112"/>
      <c r="W414" s="112"/>
      <c r="X414" s="112"/>
      <c r="Y414" s="96">
        <f t="shared" si="287"/>
        <v>0</v>
      </c>
      <c r="Z414" s="101">
        <f t="shared" si="288"/>
        <v>0</v>
      </c>
      <c r="AA414" s="98">
        <f t="shared" si="289"/>
        <v>0</v>
      </c>
      <c r="AB414" s="113"/>
      <c r="AC414" s="112"/>
      <c r="AD414" s="112"/>
      <c r="AE414" s="112"/>
      <c r="AF414" s="112"/>
      <c r="AG414" s="112"/>
      <c r="AH414" s="112"/>
      <c r="AI414" s="112"/>
      <c r="AJ414" s="112"/>
      <c r="AK414" s="101">
        <f t="shared" si="290"/>
        <v>0</v>
      </c>
      <c r="AL414" s="96">
        <f t="shared" si="293"/>
        <v>0</v>
      </c>
      <c r="AM414" s="98">
        <f t="shared" si="291"/>
        <v>0</v>
      </c>
      <c r="AN414" s="454"/>
      <c r="AO414" s="456"/>
    </row>
    <row r="415" spans="1:41">
      <c r="A415" s="451"/>
      <c r="B415" s="131">
        <f t="shared" si="294"/>
        <v>16.227180527383368</v>
      </c>
      <c r="C415" s="103" t="s">
        <v>197</v>
      </c>
      <c r="D415" s="104"/>
      <c r="E415" s="114" t="s">
        <v>216</v>
      </c>
      <c r="F415" s="116">
        <v>4</v>
      </c>
      <c r="G415" s="107">
        <v>4</v>
      </c>
      <c r="H415" s="107">
        <v>4</v>
      </c>
      <c r="I415" s="107">
        <v>4</v>
      </c>
      <c r="J415" s="107">
        <v>4</v>
      </c>
      <c r="K415" s="107">
        <v>1</v>
      </c>
      <c r="L415" s="107">
        <v>4</v>
      </c>
      <c r="M415" s="107">
        <v>4</v>
      </c>
      <c r="N415" s="109">
        <f>(3*$F415)+(2*$G415)+$H415+$I415+$J415+$K415+$L415+M415</f>
        <v>41</v>
      </c>
      <c r="O415" s="109">
        <f t="shared" si="285"/>
        <v>32.183908045977013</v>
      </c>
      <c r="P415" s="110">
        <f t="shared" si="286"/>
        <v>5.2225408593877516</v>
      </c>
      <c r="Q415" s="111"/>
      <c r="R415" s="112"/>
      <c r="S415" s="112"/>
      <c r="T415" s="112"/>
      <c r="U415" s="112"/>
      <c r="V415" s="112"/>
      <c r="W415" s="112"/>
      <c r="X415" s="112"/>
      <c r="Y415" s="96">
        <f t="shared" si="287"/>
        <v>0</v>
      </c>
      <c r="Z415" s="101">
        <f t="shared" si="288"/>
        <v>0</v>
      </c>
      <c r="AA415" s="98">
        <f t="shared" si="289"/>
        <v>0</v>
      </c>
      <c r="AB415" s="113"/>
      <c r="AC415" s="112"/>
      <c r="AD415" s="112"/>
      <c r="AE415" s="112"/>
      <c r="AF415" s="112"/>
      <c r="AG415" s="112"/>
      <c r="AH415" s="112"/>
      <c r="AI415" s="112"/>
      <c r="AJ415" s="112"/>
      <c r="AK415" s="101">
        <f t="shared" si="290"/>
        <v>0</v>
      </c>
      <c r="AL415" s="96">
        <f t="shared" si="293"/>
        <v>0</v>
      </c>
      <c r="AM415" s="98">
        <f t="shared" si="291"/>
        <v>0</v>
      </c>
      <c r="AN415" s="454"/>
      <c r="AO415" s="456"/>
    </row>
    <row r="416" spans="1:41" ht="15.75" thickBot="1">
      <c r="A416" s="451"/>
      <c r="B416" s="131">
        <f t="shared" si="294"/>
        <v>16.227180527383368</v>
      </c>
      <c r="C416" s="103" t="s">
        <v>126</v>
      </c>
      <c r="D416" s="104"/>
      <c r="E416" s="114" t="s">
        <v>216</v>
      </c>
      <c r="F416" s="116">
        <v>4</v>
      </c>
      <c r="G416" s="107">
        <v>4</v>
      </c>
      <c r="H416" s="107">
        <v>2</v>
      </c>
      <c r="I416" s="107">
        <v>4</v>
      </c>
      <c r="J416" s="107">
        <v>6</v>
      </c>
      <c r="K416" s="107">
        <v>1</v>
      </c>
      <c r="L416" s="107">
        <v>4</v>
      </c>
      <c r="M416" s="107">
        <v>1</v>
      </c>
      <c r="N416" s="109">
        <f t="shared" ref="N416" si="295">(3*$F416)+(2*$G416)+$H416+$I416+$J416+$K416+$L416+M416</f>
        <v>38</v>
      </c>
      <c r="O416" s="109">
        <f t="shared" si="285"/>
        <v>28.735632183908045</v>
      </c>
      <c r="P416" s="110">
        <f t="shared" si="286"/>
        <v>4.6629829101676341</v>
      </c>
      <c r="Q416" s="111"/>
      <c r="R416" s="112"/>
      <c r="S416" s="112"/>
      <c r="T416" s="112"/>
      <c r="U416" s="112"/>
      <c r="V416" s="112"/>
      <c r="W416" s="112"/>
      <c r="X416" s="112"/>
      <c r="Y416" s="96">
        <f t="shared" si="287"/>
        <v>0</v>
      </c>
      <c r="Z416" s="101">
        <f t="shared" si="288"/>
        <v>0</v>
      </c>
      <c r="AA416" s="98">
        <f t="shared" si="289"/>
        <v>0</v>
      </c>
      <c r="AB416" s="113"/>
      <c r="AC416" s="112"/>
      <c r="AD416" s="112"/>
      <c r="AE416" s="112"/>
      <c r="AF416" s="112"/>
      <c r="AG416" s="112"/>
      <c r="AH416" s="112"/>
      <c r="AI416" s="112"/>
      <c r="AJ416" s="112"/>
      <c r="AK416" s="101">
        <f t="shared" si="290"/>
        <v>0</v>
      </c>
      <c r="AL416" s="96">
        <f t="shared" si="293"/>
        <v>0</v>
      </c>
      <c r="AM416" s="98">
        <f t="shared" si="291"/>
        <v>0</v>
      </c>
      <c r="AN416" s="454"/>
      <c r="AO416" s="456"/>
    </row>
    <row r="417" spans="1:41" ht="15.75" thickBot="1">
      <c r="A417" s="452"/>
      <c r="B417" s="131">
        <f t="shared" si="294"/>
        <v>16.227180527383368</v>
      </c>
      <c r="C417" s="457"/>
      <c r="D417" s="458"/>
      <c r="E417" s="459"/>
      <c r="F417" s="460" t="s">
        <v>183</v>
      </c>
      <c r="G417" s="461"/>
      <c r="H417" s="461"/>
      <c r="I417" s="461"/>
      <c r="J417" s="461"/>
      <c r="K417" s="461"/>
      <c r="L417" s="461"/>
      <c r="M417" s="462"/>
      <c r="N417" s="118">
        <f>IF(SUM($N411:$N416),(1-EXP(-((SUM($N411:$N416)/COUNTIF($N411:$N416,"&gt;0"))^1)))*($F$6-(MAX($N411:$N416)))*(1-1/(EXP((((COUNTIF($N411:$N416,"&gt;0")^1)-1)*0.1))))+(MAX($N411:$N416)),0)</f>
        <v>64.214691076954338</v>
      </c>
      <c r="O417" s="119">
        <f>IF($N417&lt;&gt;0,(($N417-$O$6)/($F$6-$O$6))*100,0)</f>
        <v>58.867461007993491</v>
      </c>
      <c r="P417" s="120">
        <f>IF(SUM($N411:$N416),(($O417*$B417)/100),0)</f>
        <v>9.5525291696541164</v>
      </c>
      <c r="Q417" s="463" t="s">
        <v>184</v>
      </c>
      <c r="R417" s="461"/>
      <c r="S417" s="461"/>
      <c r="T417" s="461"/>
      <c r="U417" s="461"/>
      <c r="V417" s="461"/>
      <c r="W417" s="461"/>
      <c r="X417" s="462"/>
      <c r="Y417" s="121">
        <f>IF(SUM($Y411:$Y416),(1-EXP(-((SUM($Y411:$Y416)/COUNTIF($Y411:$Y416,"&gt;0"))^1)))*($F$6-(MAX($Y411:$Y416)))*(1-1/(EXP((((COUNTIF($Y411:$Y416,"&gt;0")^1)-1)*0.1))))+(MAX($Y411:$Y416)),0)</f>
        <v>0</v>
      </c>
      <c r="Z417" s="122">
        <f>IF($Y417&lt;&gt;0,(($Y417-$O$6)/($F$6-$O$6))*100,0)</f>
        <v>0</v>
      </c>
      <c r="AA417" s="120">
        <f>IF(SUM($Y411:$Y416),(($Z417*$B417)/100),0)</f>
        <v>0</v>
      </c>
      <c r="AB417" s="123">
        <f>+P417-AA417</f>
        <v>9.5525291696541164</v>
      </c>
      <c r="AC417" s="124" t="s">
        <v>158</v>
      </c>
      <c r="AD417" s="463" t="s">
        <v>185</v>
      </c>
      <c r="AE417" s="461"/>
      <c r="AF417" s="461"/>
      <c r="AG417" s="461"/>
      <c r="AH417" s="461"/>
      <c r="AI417" s="461"/>
      <c r="AJ417" s="464"/>
      <c r="AK417" s="122">
        <f>IF(SUM($AK411:$AK416),(1-EXP(-((SUM($AK411:$AK416)/COUNTIF($AK411:$AK416,"&gt;0"))^1)))*($F$6-(MAX($AK411:$AK416)))*(1-1/(EXP((((COUNTIF($AK411:$AK416,"&gt;0")^1)-1)*0.1))))+(MAX($AK411:$AK416)),0)</f>
        <v>0</v>
      </c>
      <c r="AL417" s="122">
        <f>IF($AK417&lt;&gt;0,(($AK417-$O$6)/($F$6-$O$6))*100,0)</f>
        <v>0</v>
      </c>
      <c r="AM417" s="120">
        <f>IF(SUM($AK411:$AK416),(($AL417*$B417)/100),0)</f>
        <v>0</v>
      </c>
      <c r="AN417" s="125" t="s">
        <v>186</v>
      </c>
      <c r="AO417" s="126">
        <f>$P417-$AM417</f>
        <v>9.5525291696541164</v>
      </c>
    </row>
    <row r="418" spans="1:41">
      <c r="T418">
        <f>COUNTIF(Y411:Y416,"&lt;25")</f>
        <v>6</v>
      </c>
      <c r="U418">
        <f>COUNTIFS((Y411:Y416),"&gt;25",(Y411:Y416),"&lt;50")</f>
        <v>0</v>
      </c>
      <c r="V418">
        <f>COUNTIFS((Y411:Y416),"&gt;50",(Y411:Y416),"&lt;70")</f>
        <v>0</v>
      </c>
      <c r="W418">
        <f>COUNTIFS((Y411:Y416),"&gt;70",(Y411:Y416),"&lt;100")</f>
        <v>0</v>
      </c>
      <c r="X418">
        <f>SUM(T418:W418)</f>
        <v>6</v>
      </c>
      <c r="AF418">
        <f>COUNTIF(AK411:AK416,"&lt;25")</f>
        <v>6</v>
      </c>
      <c r="AG418">
        <f>COUNTIFS((AK411:AK416),"&gt;25",(AK411:AK416),"&lt;50")</f>
        <v>0</v>
      </c>
      <c r="AH418">
        <f>COUNTIFS((AK411:AK416),"&gt;50",(AK411:AK416),"&lt;70")</f>
        <v>0</v>
      </c>
      <c r="AI418">
        <f>COUNTIFS((AK411:AK416),"&gt;70",(AK411:AK416),"&lt;100")</f>
        <v>0</v>
      </c>
      <c r="AJ418">
        <f>SUM(AF418:AI418)</f>
        <v>6</v>
      </c>
    </row>
    <row r="419" spans="1:41" ht="15.75" thickBot="1"/>
    <row r="420" spans="1:41">
      <c r="A420" s="470" t="s">
        <v>146</v>
      </c>
      <c r="B420" s="472" t="s">
        <v>147</v>
      </c>
      <c r="C420" s="474" t="s">
        <v>148</v>
      </c>
      <c r="D420" s="476" t="s">
        <v>149</v>
      </c>
      <c r="E420" s="478" t="s">
        <v>150</v>
      </c>
      <c r="F420" s="465" t="s">
        <v>151</v>
      </c>
      <c r="G420" s="466"/>
      <c r="H420" s="466"/>
      <c r="I420" s="466"/>
      <c r="J420" s="466"/>
      <c r="K420" s="466"/>
      <c r="L420" s="466"/>
      <c r="M420" s="466"/>
      <c r="N420" s="466" t="s">
        <v>152</v>
      </c>
      <c r="O420" s="466"/>
      <c r="P420" s="467"/>
      <c r="Q420" s="443" t="s">
        <v>153</v>
      </c>
      <c r="R420" s="444"/>
      <c r="S420" s="444"/>
      <c r="T420" s="444"/>
      <c r="U420" s="444"/>
      <c r="V420" s="444"/>
      <c r="W420" s="444"/>
      <c r="X420" s="444"/>
      <c r="Y420" s="444" t="s">
        <v>152</v>
      </c>
      <c r="Z420" s="444"/>
      <c r="AA420" s="445"/>
      <c r="AB420" s="468" t="s">
        <v>154</v>
      </c>
      <c r="AC420" s="441" t="s">
        <v>155</v>
      </c>
      <c r="AD420" s="442"/>
      <c r="AE420" s="442"/>
      <c r="AF420" s="442"/>
      <c r="AG420" s="442"/>
      <c r="AH420" s="442"/>
      <c r="AI420" s="442"/>
      <c r="AJ420" s="443"/>
      <c r="AK420" s="444" t="s">
        <v>152</v>
      </c>
      <c r="AL420" s="444"/>
      <c r="AM420" s="445"/>
      <c r="AN420" s="446" t="s">
        <v>156</v>
      </c>
      <c r="AO420" s="448" t="s">
        <v>157</v>
      </c>
    </row>
    <row r="421" spans="1:41" ht="34.5" thickBot="1">
      <c r="A421" s="471"/>
      <c r="B421" s="473"/>
      <c r="C421" s="475"/>
      <c r="D421" s="477"/>
      <c r="E421" s="475"/>
      <c r="F421" s="78" t="s">
        <v>158</v>
      </c>
      <c r="G421" s="79" t="s">
        <v>159</v>
      </c>
      <c r="H421" s="79" t="s">
        <v>160</v>
      </c>
      <c r="I421" s="79" t="s">
        <v>161</v>
      </c>
      <c r="J421" s="79" t="s">
        <v>162</v>
      </c>
      <c r="K421" s="79" t="s">
        <v>163</v>
      </c>
      <c r="L421" s="79" t="s">
        <v>164</v>
      </c>
      <c r="M421" s="79" t="s">
        <v>165</v>
      </c>
      <c r="N421" s="127" t="s">
        <v>166</v>
      </c>
      <c r="O421" s="127" t="s">
        <v>167</v>
      </c>
      <c r="P421" s="81" t="s">
        <v>168</v>
      </c>
      <c r="Q421" s="82" t="s">
        <v>158</v>
      </c>
      <c r="R421" s="83" t="s">
        <v>159</v>
      </c>
      <c r="S421" s="83" t="s">
        <v>160</v>
      </c>
      <c r="T421" s="83" t="s">
        <v>161</v>
      </c>
      <c r="U421" s="83" t="s">
        <v>162</v>
      </c>
      <c r="V421" s="83" t="s">
        <v>163</v>
      </c>
      <c r="W421" s="83" t="s">
        <v>164</v>
      </c>
      <c r="X421" s="83" t="s">
        <v>165</v>
      </c>
      <c r="Y421" s="84" t="s">
        <v>169</v>
      </c>
      <c r="Z421" s="84" t="s">
        <v>170</v>
      </c>
      <c r="AA421" s="85" t="s">
        <v>171</v>
      </c>
      <c r="AB421" s="469"/>
      <c r="AC421" s="83" t="s">
        <v>172</v>
      </c>
      <c r="AD421" s="83" t="s">
        <v>173</v>
      </c>
      <c r="AE421" s="83" t="s">
        <v>174</v>
      </c>
      <c r="AF421" s="83" t="s">
        <v>175</v>
      </c>
      <c r="AG421" s="83" t="s">
        <v>176</v>
      </c>
      <c r="AH421" s="83" t="s">
        <v>177</v>
      </c>
      <c r="AI421" s="83" t="s">
        <v>178</v>
      </c>
      <c r="AJ421" s="83" t="s">
        <v>179</v>
      </c>
      <c r="AK421" s="84" t="s">
        <v>180</v>
      </c>
      <c r="AL421" s="84" t="s">
        <v>181</v>
      </c>
      <c r="AM421" s="84" t="s">
        <v>182</v>
      </c>
      <c r="AN421" s="447"/>
      <c r="AO421" s="449"/>
    </row>
    <row r="422" spans="1:41">
      <c r="A422" s="450" t="s">
        <v>213</v>
      </c>
      <c r="B422" s="130">
        <f>'3- Ponderacion factores'!N63</f>
        <v>32.454361054766736</v>
      </c>
      <c r="C422" s="87" t="s">
        <v>108</v>
      </c>
      <c r="D422" s="88"/>
      <c r="E422" s="89" t="s">
        <v>216</v>
      </c>
      <c r="F422" s="90">
        <v>4</v>
      </c>
      <c r="G422" s="91">
        <v>4</v>
      </c>
      <c r="H422" s="91">
        <v>4</v>
      </c>
      <c r="I422" s="91">
        <v>1</v>
      </c>
      <c r="J422" s="91">
        <v>2</v>
      </c>
      <c r="K422" s="91">
        <v>4</v>
      </c>
      <c r="L422" s="91">
        <v>4</v>
      </c>
      <c r="M422" s="91">
        <v>1</v>
      </c>
      <c r="N422" s="92">
        <f>(3*$F422)+(2*$G422)+$H422+$I422+$J422+$K422+$L422+M422</f>
        <v>36</v>
      </c>
      <c r="O422" s="93">
        <f>IF($N422&lt;&gt;0,(($N422-$O$6)/($F$6-$O$6))*100,0)</f>
        <v>26.436781609195403</v>
      </c>
      <c r="P422" s="94">
        <f>($O422*$B422)/100</f>
        <v>8.5798885547084485</v>
      </c>
      <c r="Q422" s="95"/>
      <c r="R422" s="95"/>
      <c r="S422" s="95"/>
      <c r="T422" s="95"/>
      <c r="U422" s="95"/>
      <c r="V422" s="95"/>
      <c r="W422" s="95"/>
      <c r="X422" s="95"/>
      <c r="Y422" s="96">
        <f>(3*$Q422)+(2*$R422)+$S422+$T422+$U422+$V422+$W422+$X422</f>
        <v>0</v>
      </c>
      <c r="Z422" s="97">
        <f>IF($Y422&lt;&gt;0,(($Y422-$O$6)/($F$6-$O$6))*100,0)</f>
        <v>0</v>
      </c>
      <c r="AA422" s="98">
        <f>($Z422*$B422)/100</f>
        <v>0</v>
      </c>
      <c r="AB422" s="99"/>
      <c r="AC422" s="100"/>
      <c r="AD422" s="100"/>
      <c r="AE422" s="100"/>
      <c r="AF422" s="100"/>
      <c r="AG422" s="100"/>
      <c r="AH422" s="100"/>
      <c r="AI422" s="100"/>
      <c r="AJ422" s="100"/>
      <c r="AK422" s="101">
        <f t="shared" ref="AK422:AK438" si="296">(3*$AC422)+(2*$AD422)+$AE422+$AF422+$AG422+$AH422+$AI422+$AJ422</f>
        <v>0</v>
      </c>
      <c r="AL422" s="96">
        <f>IF($AK422&lt;&gt;0,(($AK422-$O$6)/($F$6-$O$6))*100,0)</f>
        <v>0</v>
      </c>
      <c r="AM422" s="98">
        <f t="shared" ref="AM422:AM438" si="297">($AL422*$B422)/100</f>
        <v>0</v>
      </c>
      <c r="AN422" s="453">
        <f>$AO439-$AB439</f>
        <v>0</v>
      </c>
      <c r="AO422" s="455"/>
    </row>
    <row r="423" spans="1:41">
      <c r="A423" s="451"/>
      <c r="B423" s="131">
        <f>$B$422</f>
        <v>32.454361054766736</v>
      </c>
      <c r="C423" s="103" t="s">
        <v>109</v>
      </c>
      <c r="D423" s="104"/>
      <c r="E423" s="105" t="s">
        <v>216</v>
      </c>
      <c r="F423" s="106">
        <v>4</v>
      </c>
      <c r="G423" s="107">
        <v>4</v>
      </c>
      <c r="H423" s="107">
        <v>4</v>
      </c>
      <c r="I423" s="107">
        <v>1</v>
      </c>
      <c r="J423" s="107">
        <v>2</v>
      </c>
      <c r="K423" s="107">
        <v>4</v>
      </c>
      <c r="L423" s="107">
        <v>4</v>
      </c>
      <c r="M423" s="107">
        <v>1</v>
      </c>
      <c r="N423" s="108">
        <f>(3*$F423)+(2*$G423)+$H423+$I423+$J423+$K423+$L423+M423</f>
        <v>36</v>
      </c>
      <c r="O423" s="109">
        <f t="shared" ref="O423:O438" si="298">IF($N423&lt;&gt;0,(($N423-$O$6)/($F$6-$O$6))*100,0)</f>
        <v>26.436781609195403</v>
      </c>
      <c r="P423" s="110">
        <f t="shared" ref="P423:P438" si="299">($O423*$B423)/100</f>
        <v>8.5798885547084485</v>
      </c>
      <c r="Q423" s="111"/>
      <c r="R423" s="112"/>
      <c r="S423" s="112"/>
      <c r="T423" s="112"/>
      <c r="U423" s="112"/>
      <c r="V423" s="112"/>
      <c r="W423" s="112"/>
      <c r="X423" s="112"/>
      <c r="Y423" s="96">
        <f t="shared" ref="Y423:Y438" si="300">(3*$Q423)+(2*$R423)+$S423+$T423+$U423+$V423+$W423+$X423</f>
        <v>0</v>
      </c>
      <c r="Z423" s="101">
        <f t="shared" ref="Z423:Z438" si="301">IF($Y423&lt;&gt;0,(($Y423-$O$6)/($F$6-$O$6))*100,0)</f>
        <v>0</v>
      </c>
      <c r="AA423" s="98">
        <f t="shared" ref="AA423:AA438" si="302">($Z423*$B423)/100</f>
        <v>0</v>
      </c>
      <c r="AB423" s="113"/>
      <c r="AC423" s="112"/>
      <c r="AD423" s="112"/>
      <c r="AE423" s="112"/>
      <c r="AF423" s="112"/>
      <c r="AG423" s="112"/>
      <c r="AH423" s="112"/>
      <c r="AI423" s="112"/>
      <c r="AJ423" s="112"/>
      <c r="AK423" s="101">
        <f t="shared" si="296"/>
        <v>0</v>
      </c>
      <c r="AL423" s="96">
        <f t="shared" ref="AL423:AL437" si="303">IF($AK423&lt;&gt;0,(($AK423-$O$6)/($F$6-$O$6))*100,0)</f>
        <v>0</v>
      </c>
      <c r="AM423" s="98">
        <f t="shared" si="297"/>
        <v>0</v>
      </c>
      <c r="AN423" s="454"/>
      <c r="AO423" s="456"/>
    </row>
    <row r="424" spans="1:41">
      <c r="A424" s="451"/>
      <c r="B424" s="131">
        <f t="shared" ref="B424:B439" si="304">$B$422</f>
        <v>32.454361054766736</v>
      </c>
      <c r="C424" s="103" t="s">
        <v>187</v>
      </c>
      <c r="D424" s="104"/>
      <c r="E424" s="114" t="s">
        <v>216</v>
      </c>
      <c r="F424" s="115">
        <v>4</v>
      </c>
      <c r="G424" s="91">
        <v>1</v>
      </c>
      <c r="H424" s="91">
        <v>4</v>
      </c>
      <c r="I424" s="91">
        <v>1</v>
      </c>
      <c r="J424" s="91">
        <v>2</v>
      </c>
      <c r="K424" s="91">
        <v>4</v>
      </c>
      <c r="L424" s="91">
        <v>4</v>
      </c>
      <c r="M424" s="91">
        <v>1</v>
      </c>
      <c r="N424" s="109">
        <f t="shared" ref="N424:N425" si="305">(3*$F424)+(2*$G424)+$H424+$I424+$J424+$K424+$L424+M424</f>
        <v>30</v>
      </c>
      <c r="O424" s="109">
        <f t="shared" si="298"/>
        <v>19.540229885057471</v>
      </c>
      <c r="P424" s="110">
        <f t="shared" si="299"/>
        <v>6.341656757827983</v>
      </c>
      <c r="Q424" s="111"/>
      <c r="R424" s="112"/>
      <c r="S424" s="112"/>
      <c r="T424" s="112"/>
      <c r="U424" s="112"/>
      <c r="V424" s="112"/>
      <c r="W424" s="112"/>
      <c r="X424" s="112"/>
      <c r="Y424" s="96">
        <f t="shared" si="300"/>
        <v>0</v>
      </c>
      <c r="Z424" s="101">
        <f t="shared" si="301"/>
        <v>0</v>
      </c>
      <c r="AA424" s="98">
        <f t="shared" si="302"/>
        <v>0</v>
      </c>
      <c r="AB424" s="113"/>
      <c r="AC424" s="112"/>
      <c r="AD424" s="112"/>
      <c r="AE424" s="112"/>
      <c r="AF424" s="112"/>
      <c r="AG424" s="112"/>
      <c r="AH424" s="112"/>
      <c r="AI424" s="112"/>
      <c r="AJ424" s="112"/>
      <c r="AK424" s="101">
        <f t="shared" si="296"/>
        <v>0</v>
      </c>
      <c r="AL424" s="96">
        <f t="shared" si="303"/>
        <v>0</v>
      </c>
      <c r="AM424" s="98">
        <f t="shared" si="297"/>
        <v>0</v>
      </c>
      <c r="AN424" s="454"/>
      <c r="AO424" s="456"/>
    </row>
    <row r="425" spans="1:41">
      <c r="A425" s="451"/>
      <c r="B425" s="131">
        <f t="shared" si="304"/>
        <v>32.454361054766736</v>
      </c>
      <c r="C425" s="103" t="s">
        <v>113</v>
      </c>
      <c r="D425" s="104"/>
      <c r="E425" s="114" t="s">
        <v>216</v>
      </c>
      <c r="F425" s="116">
        <v>2</v>
      </c>
      <c r="G425" s="107">
        <v>1</v>
      </c>
      <c r="H425" s="107">
        <v>4</v>
      </c>
      <c r="I425" s="107">
        <v>1</v>
      </c>
      <c r="J425" s="107">
        <v>2</v>
      </c>
      <c r="K425" s="107">
        <v>4</v>
      </c>
      <c r="L425" s="107">
        <v>4</v>
      </c>
      <c r="M425" s="107">
        <v>1</v>
      </c>
      <c r="N425" s="109">
        <f t="shared" si="305"/>
        <v>24</v>
      </c>
      <c r="O425" s="109">
        <f t="shared" si="298"/>
        <v>12.643678160919542</v>
      </c>
      <c r="P425" s="110">
        <f t="shared" si="299"/>
        <v>4.1034249609475184</v>
      </c>
      <c r="Q425" s="111"/>
      <c r="R425" s="112"/>
      <c r="S425" s="112"/>
      <c r="T425" s="112"/>
      <c r="U425" s="112"/>
      <c r="V425" s="112"/>
      <c r="W425" s="112"/>
      <c r="X425" s="112"/>
      <c r="Y425" s="96">
        <f t="shared" si="300"/>
        <v>0</v>
      </c>
      <c r="Z425" s="101">
        <f t="shared" si="301"/>
        <v>0</v>
      </c>
      <c r="AA425" s="98">
        <f t="shared" si="302"/>
        <v>0</v>
      </c>
      <c r="AB425" s="113"/>
      <c r="AC425" s="112"/>
      <c r="AD425" s="112"/>
      <c r="AE425" s="112"/>
      <c r="AF425" s="112"/>
      <c r="AG425" s="112"/>
      <c r="AH425" s="112"/>
      <c r="AI425" s="112"/>
      <c r="AJ425" s="112"/>
      <c r="AK425" s="101">
        <f t="shared" si="296"/>
        <v>0</v>
      </c>
      <c r="AL425" s="96">
        <f t="shared" si="303"/>
        <v>0</v>
      </c>
      <c r="AM425" s="98">
        <f t="shared" si="297"/>
        <v>0</v>
      </c>
      <c r="AN425" s="454"/>
      <c r="AO425" s="456"/>
    </row>
    <row r="426" spans="1:41">
      <c r="A426" s="451"/>
      <c r="B426" s="131">
        <f t="shared" si="304"/>
        <v>32.454361054766736</v>
      </c>
      <c r="C426" s="103" t="s">
        <v>114</v>
      </c>
      <c r="D426" s="104"/>
      <c r="E426" s="114" t="s">
        <v>216</v>
      </c>
      <c r="F426" s="116">
        <v>4</v>
      </c>
      <c r="G426" s="107">
        <v>1</v>
      </c>
      <c r="H426" s="107">
        <v>4</v>
      </c>
      <c r="I426" s="107">
        <v>1</v>
      </c>
      <c r="J426" s="107">
        <v>2</v>
      </c>
      <c r="K426" s="107">
        <v>4</v>
      </c>
      <c r="L426" s="107">
        <v>4</v>
      </c>
      <c r="M426" s="107">
        <v>1</v>
      </c>
      <c r="N426" s="109">
        <f>(3*$F426)+(2*$G426)+$H426+$I426+$J426+$K426+$L426+M426</f>
        <v>30</v>
      </c>
      <c r="O426" s="109">
        <f t="shared" si="298"/>
        <v>19.540229885057471</v>
      </c>
      <c r="P426" s="110">
        <f t="shared" si="299"/>
        <v>6.341656757827983</v>
      </c>
      <c r="Q426" s="111"/>
      <c r="R426" s="112"/>
      <c r="S426" s="112"/>
      <c r="T426" s="112"/>
      <c r="U426" s="112"/>
      <c r="V426" s="112"/>
      <c r="W426" s="112"/>
      <c r="X426" s="112"/>
      <c r="Y426" s="96">
        <f t="shared" si="300"/>
        <v>0</v>
      </c>
      <c r="Z426" s="101">
        <f t="shared" si="301"/>
        <v>0</v>
      </c>
      <c r="AA426" s="98">
        <f t="shared" si="302"/>
        <v>0</v>
      </c>
      <c r="AB426" s="113"/>
      <c r="AC426" s="112"/>
      <c r="AD426" s="112"/>
      <c r="AE426" s="112"/>
      <c r="AF426" s="112"/>
      <c r="AG426" s="112"/>
      <c r="AH426" s="112"/>
      <c r="AI426" s="112"/>
      <c r="AJ426" s="112"/>
      <c r="AK426" s="101">
        <f t="shared" si="296"/>
        <v>0</v>
      </c>
      <c r="AL426" s="96">
        <f t="shared" si="303"/>
        <v>0</v>
      </c>
      <c r="AM426" s="98">
        <f t="shared" si="297"/>
        <v>0</v>
      </c>
      <c r="AN426" s="454"/>
      <c r="AO426" s="456"/>
    </row>
    <row r="427" spans="1:41">
      <c r="A427" s="451"/>
      <c r="B427" s="131">
        <f t="shared" si="304"/>
        <v>32.454361054766736</v>
      </c>
      <c r="C427" s="103" t="s">
        <v>115</v>
      </c>
      <c r="D427" s="104"/>
      <c r="E427" s="114" t="s">
        <v>216</v>
      </c>
      <c r="F427" s="116">
        <v>4</v>
      </c>
      <c r="G427" s="107">
        <v>2</v>
      </c>
      <c r="H427" s="107">
        <v>4</v>
      </c>
      <c r="I427" s="107">
        <v>1</v>
      </c>
      <c r="J427" s="107">
        <v>2</v>
      </c>
      <c r="K427" s="107">
        <v>4</v>
      </c>
      <c r="L427" s="107">
        <v>4</v>
      </c>
      <c r="M427" s="107">
        <v>1</v>
      </c>
      <c r="N427" s="109">
        <f t="shared" ref="N427:N430" si="306">(3*$F427)+(2*$G427)+$H427+$I427+$J427+$K427+$L427+M427</f>
        <v>32</v>
      </c>
      <c r="O427" s="109">
        <f t="shared" si="298"/>
        <v>21.839080459770116</v>
      </c>
      <c r="P427" s="110">
        <f t="shared" si="299"/>
        <v>7.0877340234548045</v>
      </c>
      <c r="Q427" s="111"/>
      <c r="R427" s="112"/>
      <c r="S427" s="112"/>
      <c r="T427" s="112"/>
      <c r="U427" s="112"/>
      <c r="V427" s="112"/>
      <c r="W427" s="112"/>
      <c r="X427" s="112"/>
      <c r="Y427" s="96">
        <f t="shared" si="300"/>
        <v>0</v>
      </c>
      <c r="Z427" s="101">
        <f t="shared" si="301"/>
        <v>0</v>
      </c>
      <c r="AA427" s="98">
        <f t="shared" si="302"/>
        <v>0</v>
      </c>
      <c r="AB427" s="113"/>
      <c r="AC427" s="112"/>
      <c r="AD427" s="112"/>
      <c r="AE427" s="112"/>
      <c r="AF427" s="112"/>
      <c r="AG427" s="112"/>
      <c r="AH427" s="112"/>
      <c r="AI427" s="112"/>
      <c r="AJ427" s="112"/>
      <c r="AK427" s="101">
        <f t="shared" si="296"/>
        <v>0</v>
      </c>
      <c r="AL427" s="96">
        <f t="shared" si="303"/>
        <v>0</v>
      </c>
      <c r="AM427" s="98">
        <f t="shared" si="297"/>
        <v>0</v>
      </c>
      <c r="AN427" s="454"/>
      <c r="AO427" s="456"/>
    </row>
    <row r="428" spans="1:41">
      <c r="A428" s="451"/>
      <c r="B428" s="131">
        <f t="shared" si="304"/>
        <v>32.454361054766736</v>
      </c>
      <c r="C428" s="103" t="s">
        <v>116</v>
      </c>
      <c r="D428" s="104"/>
      <c r="E428" s="114" t="s">
        <v>216</v>
      </c>
      <c r="F428" s="116">
        <v>2</v>
      </c>
      <c r="G428" s="107">
        <v>4</v>
      </c>
      <c r="H428" s="107">
        <v>4</v>
      </c>
      <c r="I428" s="107">
        <v>1</v>
      </c>
      <c r="J428" s="107">
        <v>2</v>
      </c>
      <c r="K428" s="107">
        <v>4</v>
      </c>
      <c r="L428" s="107">
        <v>4</v>
      </c>
      <c r="M428" s="107">
        <v>1</v>
      </c>
      <c r="N428" s="109">
        <f t="shared" si="306"/>
        <v>30</v>
      </c>
      <c r="O428" s="109">
        <f t="shared" si="298"/>
        <v>19.540229885057471</v>
      </c>
      <c r="P428" s="110">
        <f t="shared" si="299"/>
        <v>6.341656757827983</v>
      </c>
      <c r="Q428" s="111"/>
      <c r="R428" s="112"/>
      <c r="S428" s="112"/>
      <c r="T428" s="112"/>
      <c r="U428" s="112"/>
      <c r="V428" s="112"/>
      <c r="W428" s="112"/>
      <c r="X428" s="112"/>
      <c r="Y428" s="96">
        <f t="shared" si="300"/>
        <v>0</v>
      </c>
      <c r="Z428" s="101">
        <f t="shared" si="301"/>
        <v>0</v>
      </c>
      <c r="AA428" s="98">
        <f t="shared" si="302"/>
        <v>0</v>
      </c>
      <c r="AB428" s="113"/>
      <c r="AC428" s="112"/>
      <c r="AD428" s="112"/>
      <c r="AE428" s="112"/>
      <c r="AF428" s="112"/>
      <c r="AG428" s="112"/>
      <c r="AH428" s="112"/>
      <c r="AI428" s="112"/>
      <c r="AJ428" s="112"/>
      <c r="AK428" s="101">
        <f t="shared" si="296"/>
        <v>0</v>
      </c>
      <c r="AL428" s="96">
        <f t="shared" si="303"/>
        <v>0</v>
      </c>
      <c r="AM428" s="98">
        <f t="shared" si="297"/>
        <v>0</v>
      </c>
      <c r="AN428" s="454"/>
      <c r="AO428" s="456"/>
    </row>
    <row r="429" spans="1:41">
      <c r="A429" s="451"/>
      <c r="B429" s="131">
        <f t="shared" si="304"/>
        <v>32.454361054766736</v>
      </c>
      <c r="C429" s="103" t="s">
        <v>193</v>
      </c>
      <c r="D429" s="104"/>
      <c r="E429" s="114" t="s">
        <v>216</v>
      </c>
      <c r="F429" s="116">
        <v>4</v>
      </c>
      <c r="G429" s="107">
        <v>2</v>
      </c>
      <c r="H429" s="107">
        <v>4</v>
      </c>
      <c r="I429" s="107">
        <v>1</v>
      </c>
      <c r="J429" s="107">
        <v>2</v>
      </c>
      <c r="K429" s="107">
        <v>4</v>
      </c>
      <c r="L429" s="107">
        <v>4</v>
      </c>
      <c r="M429" s="107">
        <v>1</v>
      </c>
      <c r="N429" s="109">
        <f t="shared" si="306"/>
        <v>32</v>
      </c>
      <c r="O429" s="109">
        <f t="shared" si="298"/>
        <v>21.839080459770116</v>
      </c>
      <c r="P429" s="110">
        <f t="shared" si="299"/>
        <v>7.0877340234548045</v>
      </c>
      <c r="Q429" s="111"/>
      <c r="R429" s="112"/>
      <c r="S429" s="112"/>
      <c r="T429" s="112"/>
      <c r="U429" s="112"/>
      <c r="V429" s="112"/>
      <c r="W429" s="112"/>
      <c r="X429" s="112"/>
      <c r="Y429" s="96">
        <f t="shared" si="300"/>
        <v>0</v>
      </c>
      <c r="Z429" s="101">
        <f t="shared" si="301"/>
        <v>0</v>
      </c>
      <c r="AA429" s="98">
        <f t="shared" si="302"/>
        <v>0</v>
      </c>
      <c r="AB429" s="113"/>
      <c r="AC429" s="112"/>
      <c r="AD429" s="112"/>
      <c r="AE429" s="112"/>
      <c r="AF429" s="112"/>
      <c r="AG429" s="112"/>
      <c r="AH429" s="112"/>
      <c r="AI429" s="112"/>
      <c r="AJ429" s="112"/>
      <c r="AK429" s="101">
        <f t="shared" si="296"/>
        <v>0</v>
      </c>
      <c r="AL429" s="96">
        <f t="shared" si="303"/>
        <v>0</v>
      </c>
      <c r="AM429" s="98">
        <f t="shared" si="297"/>
        <v>0</v>
      </c>
      <c r="AN429" s="454"/>
      <c r="AO429" s="456"/>
    </row>
    <row r="430" spans="1:41">
      <c r="A430" s="451"/>
      <c r="B430" s="131">
        <f t="shared" si="304"/>
        <v>32.454361054766736</v>
      </c>
      <c r="C430" s="103" t="s">
        <v>194</v>
      </c>
      <c r="D430" s="104"/>
      <c r="E430" s="114" t="s">
        <v>216</v>
      </c>
      <c r="F430" s="116">
        <v>4</v>
      </c>
      <c r="G430" s="107">
        <v>2</v>
      </c>
      <c r="H430" s="107">
        <v>4</v>
      </c>
      <c r="I430" s="107">
        <v>1</v>
      </c>
      <c r="J430" s="107">
        <v>2</v>
      </c>
      <c r="K430" s="107">
        <v>4</v>
      </c>
      <c r="L430" s="107">
        <v>4</v>
      </c>
      <c r="M430" s="107">
        <v>1</v>
      </c>
      <c r="N430" s="109">
        <f t="shared" si="306"/>
        <v>32</v>
      </c>
      <c r="O430" s="109">
        <f t="shared" si="298"/>
        <v>21.839080459770116</v>
      </c>
      <c r="P430" s="110">
        <f t="shared" si="299"/>
        <v>7.0877340234548045</v>
      </c>
      <c r="Q430" s="111"/>
      <c r="R430" s="112"/>
      <c r="S430" s="112"/>
      <c r="T430" s="112"/>
      <c r="U430" s="112"/>
      <c r="V430" s="112"/>
      <c r="W430" s="112"/>
      <c r="X430" s="112"/>
      <c r="Y430" s="96">
        <f t="shared" si="300"/>
        <v>0</v>
      </c>
      <c r="Z430" s="101">
        <f t="shared" si="301"/>
        <v>0</v>
      </c>
      <c r="AA430" s="98">
        <f t="shared" si="302"/>
        <v>0</v>
      </c>
      <c r="AB430" s="113"/>
      <c r="AC430" s="112"/>
      <c r="AD430" s="112"/>
      <c r="AE430" s="112"/>
      <c r="AF430" s="112"/>
      <c r="AG430" s="112"/>
      <c r="AH430" s="112"/>
      <c r="AI430" s="112"/>
      <c r="AJ430" s="112"/>
      <c r="AK430" s="101">
        <f t="shared" si="296"/>
        <v>0</v>
      </c>
      <c r="AL430" s="96">
        <f t="shared" si="303"/>
        <v>0</v>
      </c>
      <c r="AM430" s="98">
        <f t="shared" si="297"/>
        <v>0</v>
      </c>
      <c r="AN430" s="454"/>
      <c r="AO430" s="456"/>
    </row>
    <row r="431" spans="1:41">
      <c r="A431" s="451"/>
      <c r="B431" s="131">
        <f t="shared" si="304"/>
        <v>32.454361054766736</v>
      </c>
      <c r="C431" s="103" t="s">
        <v>197</v>
      </c>
      <c r="D431" s="104"/>
      <c r="E431" s="114" t="s">
        <v>216</v>
      </c>
      <c r="F431" s="116">
        <v>8</v>
      </c>
      <c r="G431" s="107">
        <v>4</v>
      </c>
      <c r="H431" s="107">
        <v>4</v>
      </c>
      <c r="I431" s="107">
        <v>4</v>
      </c>
      <c r="J431" s="107">
        <v>4</v>
      </c>
      <c r="K431" s="107">
        <v>4</v>
      </c>
      <c r="L431" s="107">
        <v>4</v>
      </c>
      <c r="M431" s="107">
        <v>1</v>
      </c>
      <c r="N431" s="109">
        <f>(3*$F431)+(2*$G431)+$H431+$I431+$J431+$K431+$L431+M431</f>
        <v>53</v>
      </c>
      <c r="O431" s="109">
        <f t="shared" si="298"/>
        <v>45.977011494252871</v>
      </c>
      <c r="P431" s="110">
        <f t="shared" si="299"/>
        <v>14.921545312536431</v>
      </c>
      <c r="Q431" s="111"/>
      <c r="R431" s="112"/>
      <c r="S431" s="112"/>
      <c r="T431" s="112"/>
      <c r="U431" s="112"/>
      <c r="V431" s="112"/>
      <c r="W431" s="112"/>
      <c r="X431" s="112"/>
      <c r="Y431" s="96">
        <f t="shared" si="300"/>
        <v>0</v>
      </c>
      <c r="Z431" s="101">
        <f t="shared" si="301"/>
        <v>0</v>
      </c>
      <c r="AA431" s="98">
        <f t="shared" si="302"/>
        <v>0</v>
      </c>
      <c r="AB431" s="113"/>
      <c r="AC431" s="112"/>
      <c r="AD431" s="112"/>
      <c r="AE431" s="112"/>
      <c r="AF431" s="112"/>
      <c r="AG431" s="112"/>
      <c r="AH431" s="112"/>
      <c r="AI431" s="112"/>
      <c r="AJ431" s="112"/>
      <c r="AK431" s="101">
        <f t="shared" si="296"/>
        <v>0</v>
      </c>
      <c r="AL431" s="96">
        <f t="shared" si="303"/>
        <v>0</v>
      </c>
      <c r="AM431" s="98">
        <f t="shared" si="297"/>
        <v>0</v>
      </c>
      <c r="AN431" s="454"/>
      <c r="AO431" s="456"/>
    </row>
    <row r="432" spans="1:41" ht="28.5">
      <c r="A432" s="451"/>
      <c r="B432" s="131">
        <f t="shared" si="304"/>
        <v>32.454361054766736</v>
      </c>
      <c r="C432" s="103" t="s">
        <v>198</v>
      </c>
      <c r="D432" s="104"/>
      <c r="E432" s="114" t="s">
        <v>216</v>
      </c>
      <c r="F432" s="116">
        <v>4</v>
      </c>
      <c r="G432" s="107">
        <v>1</v>
      </c>
      <c r="H432" s="107">
        <v>4</v>
      </c>
      <c r="I432" s="107">
        <v>1</v>
      </c>
      <c r="J432" s="107">
        <v>2</v>
      </c>
      <c r="K432" s="107">
        <v>4</v>
      </c>
      <c r="L432" s="107">
        <v>2</v>
      </c>
      <c r="M432" s="107">
        <v>1</v>
      </c>
      <c r="N432" s="109">
        <f t="shared" ref="N432:N438" si="307">(3*$F432)+(2*$G432)+$H432+$I432+$J432+$K432+$L432+M432</f>
        <v>28</v>
      </c>
      <c r="O432" s="109">
        <f t="shared" si="298"/>
        <v>17.241379310344829</v>
      </c>
      <c r="P432" s="110">
        <f t="shared" si="299"/>
        <v>5.5955794922011615</v>
      </c>
      <c r="Q432" s="111"/>
      <c r="R432" s="112"/>
      <c r="S432" s="112"/>
      <c r="T432" s="112"/>
      <c r="U432" s="112"/>
      <c r="V432" s="112"/>
      <c r="W432" s="112"/>
      <c r="X432" s="112"/>
      <c r="Y432" s="96">
        <f t="shared" si="300"/>
        <v>0</v>
      </c>
      <c r="Z432" s="101">
        <f t="shared" si="301"/>
        <v>0</v>
      </c>
      <c r="AA432" s="98">
        <f t="shared" si="302"/>
        <v>0</v>
      </c>
      <c r="AB432" s="113"/>
      <c r="AC432" s="112"/>
      <c r="AD432" s="112"/>
      <c r="AE432" s="112"/>
      <c r="AF432" s="112"/>
      <c r="AG432" s="112"/>
      <c r="AH432" s="112"/>
      <c r="AI432" s="112"/>
      <c r="AJ432" s="112"/>
      <c r="AK432" s="101">
        <f t="shared" si="296"/>
        <v>0</v>
      </c>
      <c r="AL432" s="96">
        <f t="shared" si="303"/>
        <v>0</v>
      </c>
      <c r="AM432" s="98">
        <f t="shared" si="297"/>
        <v>0</v>
      </c>
      <c r="AN432" s="454"/>
      <c r="AO432" s="456"/>
    </row>
    <row r="433" spans="1:41" ht="28.5">
      <c r="A433" s="451"/>
      <c r="B433" s="131">
        <f t="shared" si="304"/>
        <v>32.454361054766736</v>
      </c>
      <c r="C433" s="103" t="s">
        <v>199</v>
      </c>
      <c r="D433" s="104"/>
      <c r="E433" s="114" t="s">
        <v>216</v>
      </c>
      <c r="F433" s="116">
        <v>2</v>
      </c>
      <c r="G433" s="107">
        <v>2</v>
      </c>
      <c r="H433" s="107">
        <v>4</v>
      </c>
      <c r="I433" s="107">
        <v>2</v>
      </c>
      <c r="J433" s="107">
        <v>2</v>
      </c>
      <c r="K433" s="107">
        <v>4</v>
      </c>
      <c r="L433" s="107">
        <v>4</v>
      </c>
      <c r="M433" s="107">
        <v>1</v>
      </c>
      <c r="N433" s="109">
        <f t="shared" si="307"/>
        <v>27</v>
      </c>
      <c r="O433" s="109">
        <f t="shared" si="298"/>
        <v>16.091954022988507</v>
      </c>
      <c r="P433" s="110">
        <f t="shared" si="299"/>
        <v>5.2225408593877516</v>
      </c>
      <c r="Q433" s="111"/>
      <c r="R433" s="112"/>
      <c r="S433" s="112"/>
      <c r="T433" s="112"/>
      <c r="U433" s="112"/>
      <c r="V433" s="112"/>
      <c r="W433" s="112"/>
      <c r="X433" s="112"/>
      <c r="Y433" s="96">
        <f t="shared" si="300"/>
        <v>0</v>
      </c>
      <c r="Z433" s="101">
        <f t="shared" si="301"/>
        <v>0</v>
      </c>
      <c r="AA433" s="98">
        <f t="shared" si="302"/>
        <v>0</v>
      </c>
      <c r="AB433" s="113"/>
      <c r="AC433" s="112"/>
      <c r="AD433" s="112"/>
      <c r="AE433" s="112"/>
      <c r="AF433" s="112"/>
      <c r="AG433" s="112"/>
      <c r="AH433" s="112"/>
      <c r="AI433" s="112"/>
      <c r="AJ433" s="112"/>
      <c r="AK433" s="101">
        <f t="shared" si="296"/>
        <v>0</v>
      </c>
      <c r="AL433" s="96">
        <f t="shared" si="303"/>
        <v>0</v>
      </c>
      <c r="AM433" s="98">
        <f t="shared" si="297"/>
        <v>0</v>
      </c>
      <c r="AN433" s="454"/>
      <c r="AO433" s="456"/>
    </row>
    <row r="434" spans="1:41">
      <c r="A434" s="451"/>
      <c r="B434" s="131">
        <f t="shared" si="304"/>
        <v>32.454361054766736</v>
      </c>
      <c r="C434" s="103" t="s">
        <v>126</v>
      </c>
      <c r="D434" s="104"/>
      <c r="E434" s="114" t="s">
        <v>216</v>
      </c>
      <c r="F434" s="116">
        <v>4</v>
      </c>
      <c r="G434" s="107">
        <v>4</v>
      </c>
      <c r="H434" s="107">
        <v>4</v>
      </c>
      <c r="I434" s="107">
        <v>4</v>
      </c>
      <c r="J434" s="107">
        <v>12</v>
      </c>
      <c r="K434" s="107">
        <v>4</v>
      </c>
      <c r="L434" s="107">
        <v>4</v>
      </c>
      <c r="M434" s="107">
        <v>4</v>
      </c>
      <c r="N434" s="109">
        <f t="shared" si="307"/>
        <v>52</v>
      </c>
      <c r="O434" s="109">
        <f t="shared" si="298"/>
        <v>44.827586206896555</v>
      </c>
      <c r="P434" s="110">
        <f t="shared" si="299"/>
        <v>14.548506679723021</v>
      </c>
      <c r="Q434" s="111"/>
      <c r="R434" s="112"/>
      <c r="S434" s="112"/>
      <c r="T434" s="112"/>
      <c r="U434" s="112"/>
      <c r="V434" s="112"/>
      <c r="W434" s="112"/>
      <c r="X434" s="112"/>
      <c r="Y434" s="96">
        <f t="shared" si="300"/>
        <v>0</v>
      </c>
      <c r="Z434" s="101">
        <f t="shared" si="301"/>
        <v>0</v>
      </c>
      <c r="AA434" s="98">
        <f t="shared" si="302"/>
        <v>0</v>
      </c>
      <c r="AB434" s="113"/>
      <c r="AC434" s="112"/>
      <c r="AD434" s="112"/>
      <c r="AE434" s="112"/>
      <c r="AF434" s="112"/>
      <c r="AG434" s="112"/>
      <c r="AH434" s="112"/>
      <c r="AI434" s="112"/>
      <c r="AJ434" s="112"/>
      <c r="AK434" s="101">
        <f t="shared" si="296"/>
        <v>0</v>
      </c>
      <c r="AL434" s="96">
        <f t="shared" si="303"/>
        <v>0</v>
      </c>
      <c r="AM434" s="98">
        <f t="shared" si="297"/>
        <v>0</v>
      </c>
      <c r="AN434" s="454"/>
      <c r="AO434" s="456"/>
    </row>
    <row r="435" spans="1:41">
      <c r="A435" s="451"/>
      <c r="B435" s="131">
        <f t="shared" si="304"/>
        <v>32.454361054766736</v>
      </c>
      <c r="C435" s="103" t="s">
        <v>128</v>
      </c>
      <c r="D435" s="104"/>
      <c r="E435" s="114" t="s">
        <v>216</v>
      </c>
      <c r="F435" s="116">
        <v>2</v>
      </c>
      <c r="G435" s="107">
        <v>2</v>
      </c>
      <c r="H435" s="107">
        <v>4</v>
      </c>
      <c r="I435" s="107">
        <v>1</v>
      </c>
      <c r="J435" s="107">
        <v>4</v>
      </c>
      <c r="K435" s="107">
        <v>4</v>
      </c>
      <c r="L435" s="107">
        <v>4</v>
      </c>
      <c r="M435" s="107">
        <v>1</v>
      </c>
      <c r="N435" s="109">
        <f t="shared" si="307"/>
        <v>28</v>
      </c>
      <c r="O435" s="109">
        <f t="shared" si="298"/>
        <v>17.241379310344829</v>
      </c>
      <c r="P435" s="110">
        <f t="shared" si="299"/>
        <v>5.5955794922011615</v>
      </c>
      <c r="Q435" s="111"/>
      <c r="R435" s="112"/>
      <c r="S435" s="112"/>
      <c r="T435" s="112"/>
      <c r="U435" s="112"/>
      <c r="V435" s="112"/>
      <c r="W435" s="112"/>
      <c r="X435" s="112"/>
      <c r="Y435" s="96">
        <f t="shared" si="300"/>
        <v>0</v>
      </c>
      <c r="Z435" s="101">
        <f t="shared" si="301"/>
        <v>0</v>
      </c>
      <c r="AA435" s="98">
        <f t="shared" si="302"/>
        <v>0</v>
      </c>
      <c r="AB435" s="113"/>
      <c r="AC435" s="112"/>
      <c r="AD435" s="112"/>
      <c r="AE435" s="112"/>
      <c r="AF435" s="112"/>
      <c r="AG435" s="112"/>
      <c r="AH435" s="112"/>
      <c r="AI435" s="112"/>
      <c r="AJ435" s="112"/>
      <c r="AK435" s="101">
        <f t="shared" si="296"/>
        <v>0</v>
      </c>
      <c r="AL435" s="96">
        <f t="shared" si="303"/>
        <v>0</v>
      </c>
      <c r="AM435" s="98">
        <f t="shared" si="297"/>
        <v>0</v>
      </c>
      <c r="AN435" s="454"/>
      <c r="AO435" s="456"/>
    </row>
    <row r="436" spans="1:41">
      <c r="A436" s="451"/>
      <c r="B436" s="131">
        <f t="shared" si="304"/>
        <v>32.454361054766736</v>
      </c>
      <c r="C436" s="103" t="s">
        <v>200</v>
      </c>
      <c r="D436" s="104"/>
      <c r="E436" s="114" t="s">
        <v>216</v>
      </c>
      <c r="F436" s="116">
        <v>2</v>
      </c>
      <c r="G436" s="107">
        <v>1</v>
      </c>
      <c r="H436" s="107">
        <v>4</v>
      </c>
      <c r="I436" s="107">
        <v>1</v>
      </c>
      <c r="J436" s="107">
        <v>2</v>
      </c>
      <c r="K436" s="107">
        <v>4</v>
      </c>
      <c r="L436" s="107">
        <v>4</v>
      </c>
      <c r="M436" s="107">
        <v>1</v>
      </c>
      <c r="N436" s="109">
        <f t="shared" si="307"/>
        <v>24</v>
      </c>
      <c r="O436" s="109">
        <f t="shared" si="298"/>
        <v>12.643678160919542</v>
      </c>
      <c r="P436" s="110">
        <f t="shared" si="299"/>
        <v>4.1034249609475184</v>
      </c>
      <c r="Q436" s="111"/>
      <c r="R436" s="112"/>
      <c r="S436" s="112"/>
      <c r="T436" s="112"/>
      <c r="U436" s="112"/>
      <c r="V436" s="112"/>
      <c r="W436" s="112"/>
      <c r="X436" s="112"/>
      <c r="Y436" s="96">
        <f t="shared" si="300"/>
        <v>0</v>
      </c>
      <c r="Z436" s="101"/>
      <c r="AA436" s="98"/>
      <c r="AB436" s="113"/>
      <c r="AC436" s="112"/>
      <c r="AD436" s="112"/>
      <c r="AE436" s="112"/>
      <c r="AF436" s="112"/>
      <c r="AG436" s="112"/>
      <c r="AH436" s="112"/>
      <c r="AI436" s="112"/>
      <c r="AJ436" s="112"/>
      <c r="AK436" s="101">
        <f t="shared" si="296"/>
        <v>0</v>
      </c>
      <c r="AL436" s="96">
        <f t="shared" si="303"/>
        <v>0</v>
      </c>
      <c r="AM436" s="98">
        <f t="shared" si="297"/>
        <v>0</v>
      </c>
      <c r="AN436" s="454"/>
      <c r="AO436" s="456"/>
    </row>
    <row r="437" spans="1:41">
      <c r="A437" s="451"/>
      <c r="B437" s="131">
        <f t="shared" si="304"/>
        <v>32.454361054766736</v>
      </c>
      <c r="C437" s="103" t="s">
        <v>130</v>
      </c>
      <c r="D437" s="104"/>
      <c r="E437" s="114" t="s">
        <v>216</v>
      </c>
      <c r="F437" s="116">
        <v>2</v>
      </c>
      <c r="G437" s="107">
        <v>2</v>
      </c>
      <c r="H437" s="107">
        <v>4</v>
      </c>
      <c r="I437" s="107">
        <v>2</v>
      </c>
      <c r="J437" s="107">
        <v>4</v>
      </c>
      <c r="K437" s="107">
        <v>4</v>
      </c>
      <c r="L437" s="107">
        <v>4</v>
      </c>
      <c r="M437" s="107">
        <v>1</v>
      </c>
      <c r="N437" s="109">
        <f t="shared" si="307"/>
        <v>29</v>
      </c>
      <c r="O437" s="109">
        <f t="shared" si="298"/>
        <v>18.390804597701148</v>
      </c>
      <c r="P437" s="110">
        <f t="shared" si="299"/>
        <v>5.9686181250145713</v>
      </c>
      <c r="Q437" s="111"/>
      <c r="R437" s="112"/>
      <c r="S437" s="112"/>
      <c r="T437" s="112"/>
      <c r="U437" s="112"/>
      <c r="V437" s="112"/>
      <c r="W437" s="112"/>
      <c r="X437" s="112"/>
      <c r="Y437" s="96">
        <f t="shared" si="300"/>
        <v>0</v>
      </c>
      <c r="Z437" s="101">
        <f t="shared" si="301"/>
        <v>0</v>
      </c>
      <c r="AA437" s="98">
        <f t="shared" si="302"/>
        <v>0</v>
      </c>
      <c r="AB437" s="113"/>
      <c r="AC437" s="112"/>
      <c r="AD437" s="112"/>
      <c r="AE437" s="112"/>
      <c r="AF437" s="112"/>
      <c r="AG437" s="112"/>
      <c r="AH437" s="112"/>
      <c r="AI437" s="112"/>
      <c r="AJ437" s="112"/>
      <c r="AK437" s="101">
        <f t="shared" si="296"/>
        <v>0</v>
      </c>
      <c r="AL437" s="96">
        <f t="shared" si="303"/>
        <v>0</v>
      </c>
      <c r="AM437" s="98">
        <f t="shared" si="297"/>
        <v>0</v>
      </c>
      <c r="AN437" s="454"/>
      <c r="AO437" s="456"/>
    </row>
    <row r="438" spans="1:41" ht="15.75" thickBot="1">
      <c r="A438" s="451"/>
      <c r="B438" s="131">
        <f t="shared" si="304"/>
        <v>32.454361054766736</v>
      </c>
      <c r="C438" s="103" t="s">
        <v>131</v>
      </c>
      <c r="D438" s="104"/>
      <c r="E438" s="114" t="s">
        <v>216</v>
      </c>
      <c r="F438" s="116">
        <v>2</v>
      </c>
      <c r="G438" s="107">
        <v>2</v>
      </c>
      <c r="H438" s="107">
        <v>4</v>
      </c>
      <c r="I438" s="107">
        <v>1</v>
      </c>
      <c r="J438" s="107">
        <v>2</v>
      </c>
      <c r="K438" s="107">
        <v>4</v>
      </c>
      <c r="L438" s="107">
        <v>2</v>
      </c>
      <c r="M438" s="107">
        <v>1</v>
      </c>
      <c r="N438" s="109">
        <f t="shared" si="307"/>
        <v>24</v>
      </c>
      <c r="O438" s="109">
        <f t="shared" si="298"/>
        <v>12.643678160919542</v>
      </c>
      <c r="P438" s="110">
        <f t="shared" si="299"/>
        <v>4.1034249609475184</v>
      </c>
      <c r="Q438" s="111"/>
      <c r="R438" s="112"/>
      <c r="S438" s="112"/>
      <c r="T438" s="112"/>
      <c r="U438" s="112"/>
      <c r="V438" s="112"/>
      <c r="W438" s="112"/>
      <c r="X438" s="112"/>
      <c r="Y438" s="96">
        <f t="shared" si="300"/>
        <v>0</v>
      </c>
      <c r="Z438" s="101">
        <f t="shared" si="301"/>
        <v>0</v>
      </c>
      <c r="AA438" s="98">
        <f t="shared" si="302"/>
        <v>0</v>
      </c>
      <c r="AB438" s="113"/>
      <c r="AC438" s="112"/>
      <c r="AD438" s="112"/>
      <c r="AE438" s="112"/>
      <c r="AF438" s="112"/>
      <c r="AG438" s="112"/>
      <c r="AH438" s="112"/>
      <c r="AI438" s="112"/>
      <c r="AJ438" s="112"/>
      <c r="AK438" s="101">
        <f t="shared" si="296"/>
        <v>0</v>
      </c>
      <c r="AL438" s="96">
        <f t="shared" ref="AL438" si="308">IF($AK438&lt;&gt;0,(($AK438-$Q$6)/($F$6-$Q$6))*100,0)</f>
        <v>0</v>
      </c>
      <c r="AM438" s="98">
        <f t="shared" si="297"/>
        <v>0</v>
      </c>
      <c r="AN438" s="454"/>
      <c r="AO438" s="456"/>
    </row>
    <row r="439" spans="1:41" ht="15.75" thickBot="1">
      <c r="A439" s="452"/>
      <c r="B439" s="131">
        <f t="shared" si="304"/>
        <v>32.454361054766736</v>
      </c>
      <c r="C439" s="457"/>
      <c r="D439" s="458"/>
      <c r="E439" s="459"/>
      <c r="F439" s="460" t="s">
        <v>183</v>
      </c>
      <c r="G439" s="461"/>
      <c r="H439" s="461"/>
      <c r="I439" s="461"/>
      <c r="J439" s="461"/>
      <c r="K439" s="461"/>
      <c r="L439" s="461"/>
      <c r="M439" s="462"/>
      <c r="N439" s="118">
        <f>IF(SUM($N422:$N438),(1-EXP(-((SUM($N422:$N438)/COUNTIF($N422:$N438,"&gt;0"))^1)))*($F$6-(MAX($N422:$N438)))*(1-1/(EXP((((COUNTIF($N422:$N438,"&gt;0")^1)-1)*0.1))))+(MAX($N422:$N438)),0)</f>
        <v>90.510863654250798</v>
      </c>
      <c r="O439" s="119">
        <f>IF($N439&lt;&gt;0,(($N439-$O$6)/($F$6-$O$6))*100,0)</f>
        <v>89.092946729023907</v>
      </c>
      <c r="P439" s="120">
        <f>IF(SUM($N422:$N438),(($O439*$B439)/100),0)</f>
        <v>28.914546605768411</v>
      </c>
      <c r="Q439" s="463" t="s">
        <v>184</v>
      </c>
      <c r="R439" s="461"/>
      <c r="S439" s="461"/>
      <c r="T439" s="461"/>
      <c r="U439" s="461"/>
      <c r="V439" s="461"/>
      <c r="W439" s="461"/>
      <c r="X439" s="462"/>
      <c r="Y439" s="121">
        <f>IF(SUM($Y422:$Y438),(1-EXP(-((SUM($Y422:$Y438)/COUNTIF($Y422:$Y438,"&gt;0"))^1)))*($F$6-(MAX($Y422:$Y438)))*(1-1/(EXP((((COUNTIF($Y422:$Y438,"&gt;0")^1)-1)*0.1))))+(MAX($Y422:$Y438)),0)</f>
        <v>0</v>
      </c>
      <c r="Z439" s="122">
        <f>IF($Y439&lt;&gt;0,(($Y439-$O$6)/($F$6-$O$6))*100,0)</f>
        <v>0</v>
      </c>
      <c r="AA439" s="120">
        <f>IF(SUM($Y422:$Y438),(($Z439*$B439)/100),0)</f>
        <v>0</v>
      </c>
      <c r="AB439" s="123">
        <f>+P439-AA439</f>
        <v>28.914546605768411</v>
      </c>
      <c r="AC439" s="124" t="s">
        <v>158</v>
      </c>
      <c r="AD439" s="463" t="s">
        <v>185</v>
      </c>
      <c r="AE439" s="461"/>
      <c r="AF439" s="461"/>
      <c r="AG439" s="461"/>
      <c r="AH439" s="461"/>
      <c r="AI439" s="461"/>
      <c r="AJ439" s="464"/>
      <c r="AK439" s="122">
        <f>IF(SUM($AK422:$AK438),(1-EXP(-((SUM($AK422:$AK438)/COUNTIF($AK422:$AK438,"&gt;0"))^1)))*($F$6-(MAX($AK422:$AK438)))*(1-1/(EXP((((COUNTIF($AK422:$AK438,"&gt;0")^1)-1)*0.1))))+(MAX($AK422:$AK438)),0)</f>
        <v>0</v>
      </c>
      <c r="AL439" s="122">
        <f>IF($AK439&lt;&gt;0,(($AK439-$O$6)/($F$6-$O$6))*100,0)</f>
        <v>0</v>
      </c>
      <c r="AM439" s="120">
        <f>IF(SUM($AK422:$AK438),(($AL439*$B439)/100),0)</f>
        <v>0</v>
      </c>
      <c r="AN439" s="125" t="s">
        <v>186</v>
      </c>
      <c r="AO439" s="126">
        <f>$P439-$AM439</f>
        <v>28.914546605768411</v>
      </c>
    </row>
    <row r="440" spans="1:41">
      <c r="T440">
        <f>COUNTIF(Y422:Y438,"&lt;25")</f>
        <v>17</v>
      </c>
      <c r="U440">
        <f>COUNTIFS((Y422:Y438),"&gt;25",(Y422:Y438),"&lt;50")</f>
        <v>0</v>
      </c>
      <c r="V440">
        <f>COUNTIFS((Y422:Y438),"&gt;50",(Y422:Y438),"&lt;70")</f>
        <v>0</v>
      </c>
      <c r="W440">
        <f>COUNTIFS((Y422:Y438),"&gt;70",(Y422:Y438),"&lt;100")</f>
        <v>0</v>
      </c>
      <c r="X440">
        <f>SUM(T440:W440)</f>
        <v>17</v>
      </c>
      <c r="AF440">
        <f>COUNTIF(AK422:AK438,"&lt;25")</f>
        <v>17</v>
      </c>
      <c r="AG440">
        <f>COUNTIFS((AK422:AK438),"&gt;25",(AK422:AK438),"&lt;50")</f>
        <v>0</v>
      </c>
      <c r="AH440">
        <f>COUNTIFS((AK422:AK438),"&gt;50",(AK422:AK438),"&lt;70")</f>
        <v>0</v>
      </c>
      <c r="AI440">
        <f>COUNTIFS((AK422:AK438),"&gt;70",(AK422:AK438),"&lt;100")</f>
        <v>0</v>
      </c>
      <c r="AJ440">
        <f>SUM(AF440:AI440)</f>
        <v>17</v>
      </c>
    </row>
    <row r="441" spans="1:41" ht="15.75" thickBot="1"/>
    <row r="442" spans="1:41">
      <c r="A442" s="470" t="s">
        <v>146</v>
      </c>
      <c r="B442" s="472" t="s">
        <v>147</v>
      </c>
      <c r="C442" s="474" t="s">
        <v>148</v>
      </c>
      <c r="D442" s="476" t="s">
        <v>149</v>
      </c>
      <c r="E442" s="478" t="s">
        <v>150</v>
      </c>
      <c r="F442" s="465" t="s">
        <v>151</v>
      </c>
      <c r="G442" s="466"/>
      <c r="H442" s="466"/>
      <c r="I442" s="466"/>
      <c r="J442" s="466"/>
      <c r="K442" s="466"/>
      <c r="L442" s="466"/>
      <c r="M442" s="466"/>
      <c r="N442" s="466" t="s">
        <v>152</v>
      </c>
      <c r="O442" s="466"/>
      <c r="P442" s="467"/>
      <c r="Q442" s="443" t="s">
        <v>153</v>
      </c>
      <c r="R442" s="444"/>
      <c r="S442" s="444"/>
      <c r="T442" s="444"/>
      <c r="U442" s="444"/>
      <c r="V442" s="444"/>
      <c r="W442" s="444"/>
      <c r="X442" s="444"/>
      <c r="Y442" s="444" t="s">
        <v>152</v>
      </c>
      <c r="Z442" s="444"/>
      <c r="AA442" s="445"/>
      <c r="AB442" s="468" t="s">
        <v>154</v>
      </c>
      <c r="AC442" s="441" t="s">
        <v>155</v>
      </c>
      <c r="AD442" s="442"/>
      <c r="AE442" s="442"/>
      <c r="AF442" s="442"/>
      <c r="AG442" s="442"/>
      <c r="AH442" s="442"/>
      <c r="AI442" s="442"/>
      <c r="AJ442" s="443"/>
      <c r="AK442" s="444" t="s">
        <v>152</v>
      </c>
      <c r="AL442" s="444"/>
      <c r="AM442" s="445"/>
      <c r="AN442" s="446" t="s">
        <v>156</v>
      </c>
      <c r="AO442" s="448" t="s">
        <v>157</v>
      </c>
    </row>
    <row r="443" spans="1:41" ht="34.5" thickBot="1">
      <c r="A443" s="471"/>
      <c r="B443" s="473"/>
      <c r="C443" s="475"/>
      <c r="D443" s="477"/>
      <c r="E443" s="475"/>
      <c r="F443" s="78" t="s">
        <v>158</v>
      </c>
      <c r="G443" s="79" t="s">
        <v>159</v>
      </c>
      <c r="H443" s="79" t="s">
        <v>160</v>
      </c>
      <c r="I443" s="79" t="s">
        <v>161</v>
      </c>
      <c r="J443" s="79" t="s">
        <v>162</v>
      </c>
      <c r="K443" s="79" t="s">
        <v>163</v>
      </c>
      <c r="L443" s="79" t="s">
        <v>164</v>
      </c>
      <c r="M443" s="79" t="s">
        <v>165</v>
      </c>
      <c r="N443" s="127" t="s">
        <v>166</v>
      </c>
      <c r="O443" s="127" t="s">
        <v>167</v>
      </c>
      <c r="P443" s="81" t="s">
        <v>168</v>
      </c>
      <c r="Q443" s="82" t="s">
        <v>158</v>
      </c>
      <c r="R443" s="83" t="s">
        <v>159</v>
      </c>
      <c r="S443" s="83" t="s">
        <v>160</v>
      </c>
      <c r="T443" s="83" t="s">
        <v>161</v>
      </c>
      <c r="U443" s="83" t="s">
        <v>162</v>
      </c>
      <c r="V443" s="83" t="s">
        <v>163</v>
      </c>
      <c r="W443" s="83" t="s">
        <v>164</v>
      </c>
      <c r="X443" s="83" t="s">
        <v>165</v>
      </c>
      <c r="Y443" s="84" t="s">
        <v>169</v>
      </c>
      <c r="Z443" s="84" t="s">
        <v>170</v>
      </c>
      <c r="AA443" s="85" t="s">
        <v>171</v>
      </c>
      <c r="AB443" s="469"/>
      <c r="AC443" s="83" t="s">
        <v>172</v>
      </c>
      <c r="AD443" s="83" t="s">
        <v>173</v>
      </c>
      <c r="AE443" s="83" t="s">
        <v>174</v>
      </c>
      <c r="AF443" s="83" t="s">
        <v>175</v>
      </c>
      <c r="AG443" s="83" t="s">
        <v>176</v>
      </c>
      <c r="AH443" s="83" t="s">
        <v>177</v>
      </c>
      <c r="AI443" s="83" t="s">
        <v>178</v>
      </c>
      <c r="AJ443" s="83" t="s">
        <v>179</v>
      </c>
      <c r="AK443" s="84" t="s">
        <v>180</v>
      </c>
      <c r="AL443" s="84" t="s">
        <v>181</v>
      </c>
      <c r="AM443" s="84" t="s">
        <v>182</v>
      </c>
      <c r="AN443" s="447"/>
      <c r="AO443" s="449"/>
    </row>
    <row r="444" spans="1:41">
      <c r="A444" s="451" t="s">
        <v>214</v>
      </c>
      <c r="B444" s="131">
        <f>'3- Ponderacion factores'!N64</f>
        <v>14.778325123152706</v>
      </c>
      <c r="C444" s="103" t="s">
        <v>113</v>
      </c>
      <c r="D444" s="104"/>
      <c r="E444" s="114" t="s">
        <v>216</v>
      </c>
      <c r="F444" s="116">
        <v>4</v>
      </c>
      <c r="G444" s="107">
        <v>2</v>
      </c>
      <c r="H444" s="107">
        <v>2</v>
      </c>
      <c r="I444" s="107">
        <v>4</v>
      </c>
      <c r="J444" s="107">
        <v>6</v>
      </c>
      <c r="K444" s="107">
        <v>4</v>
      </c>
      <c r="L444" s="107">
        <v>2</v>
      </c>
      <c r="M444" s="107">
        <v>4</v>
      </c>
      <c r="N444" s="109">
        <f t="shared" ref="N444" si="309">(3*$F444)+(2*$G444)+$H444+$I444+$J444+$K444+$L444+M444</f>
        <v>38</v>
      </c>
      <c r="O444" s="109">
        <f t="shared" ref="O444:O450" si="310">IF($N444&lt;&gt;0,(($N444-$O$6)/($F$6-$O$6))*100,0)</f>
        <v>28.735632183908045</v>
      </c>
      <c r="P444" s="110">
        <f t="shared" ref="P444:P449" si="311">($O444*$B444)/100</f>
        <v>4.2466451503312372</v>
      </c>
      <c r="Q444" s="111"/>
      <c r="R444" s="112"/>
      <c r="S444" s="112"/>
      <c r="T444" s="112"/>
      <c r="U444" s="112"/>
      <c r="V444" s="112"/>
      <c r="W444" s="112"/>
      <c r="X444" s="112"/>
      <c r="Y444" s="96">
        <f t="shared" ref="Y444:Y450" si="312">(3*$Q444)+(2*$R444)+$S444+$T444+$U444+$V444+$W444+$X444</f>
        <v>0</v>
      </c>
      <c r="Z444" s="101">
        <f t="shared" ref="Z444:Z450" si="313">IF($Y444&lt;&gt;0,(($Y444-$O$6)/($F$6-$O$6))*100,0)</f>
        <v>0</v>
      </c>
      <c r="AA444" s="98">
        <f t="shared" ref="AA444:AA450" si="314">($Z444*$B444)/100</f>
        <v>0</v>
      </c>
      <c r="AB444" s="113"/>
      <c r="AC444" s="112"/>
      <c r="AD444" s="112"/>
      <c r="AE444" s="112"/>
      <c r="AF444" s="112"/>
      <c r="AG444" s="112"/>
      <c r="AH444" s="112"/>
      <c r="AI444" s="112"/>
      <c r="AJ444" s="112"/>
      <c r="AK444" s="101">
        <f t="shared" ref="AK444:AK450" si="315">(3*$AC444)+(2*$AD444)+$AE444+$AF444+$AG444+$AH444+$AI444+$AJ444</f>
        <v>0</v>
      </c>
      <c r="AL444" s="96">
        <f>IF($AK444&lt;&gt;0,(($AK444-$O$6)/($F$6-$O$6))*100,0)</f>
        <v>0</v>
      </c>
      <c r="AM444" s="98">
        <f t="shared" ref="AM444:AM450" si="316">($AL444*$B444)/100</f>
        <v>0</v>
      </c>
      <c r="AN444" s="454">
        <f>$AO451-$AB451</f>
        <v>0</v>
      </c>
      <c r="AO444" s="456"/>
    </row>
    <row r="445" spans="1:41">
      <c r="A445" s="451"/>
      <c r="B445" s="131">
        <f>$B$444</f>
        <v>14.778325123152706</v>
      </c>
      <c r="C445" s="103" t="s">
        <v>114</v>
      </c>
      <c r="D445" s="104"/>
      <c r="E445" s="114" t="s">
        <v>216</v>
      </c>
      <c r="F445" s="116">
        <v>4</v>
      </c>
      <c r="G445" s="107">
        <v>2</v>
      </c>
      <c r="H445" s="107">
        <v>2</v>
      </c>
      <c r="I445" s="107">
        <v>4</v>
      </c>
      <c r="J445" s="107">
        <v>6</v>
      </c>
      <c r="K445" s="107">
        <v>4</v>
      </c>
      <c r="L445" s="107">
        <v>2</v>
      </c>
      <c r="M445" s="107">
        <v>4</v>
      </c>
      <c r="N445" s="109">
        <f>(3*$F445)+(2*$G445)+$H445+$I445+$J445+$K445+$L445+M445</f>
        <v>38</v>
      </c>
      <c r="O445" s="109">
        <f t="shared" si="310"/>
        <v>28.735632183908045</v>
      </c>
      <c r="P445" s="110">
        <f t="shared" si="311"/>
        <v>4.2466451503312372</v>
      </c>
      <c r="Q445" s="111"/>
      <c r="R445" s="112"/>
      <c r="S445" s="112"/>
      <c r="T445" s="112"/>
      <c r="U445" s="112"/>
      <c r="V445" s="112"/>
      <c r="W445" s="112"/>
      <c r="X445" s="112"/>
      <c r="Y445" s="96">
        <f t="shared" si="312"/>
        <v>0</v>
      </c>
      <c r="Z445" s="101">
        <f t="shared" si="313"/>
        <v>0</v>
      </c>
      <c r="AA445" s="98">
        <f t="shared" si="314"/>
        <v>0</v>
      </c>
      <c r="AB445" s="113"/>
      <c r="AC445" s="112"/>
      <c r="AD445" s="112"/>
      <c r="AE445" s="112"/>
      <c r="AF445" s="112"/>
      <c r="AG445" s="112"/>
      <c r="AH445" s="112"/>
      <c r="AI445" s="112"/>
      <c r="AJ445" s="112"/>
      <c r="AK445" s="101">
        <f t="shared" si="315"/>
        <v>0</v>
      </c>
      <c r="AL445" s="96">
        <f t="shared" ref="AL445:AL450" si="317">IF($AK445&lt;&gt;0,(($AK445-$O$6)/($F$6-$O$6))*100,0)</f>
        <v>0</v>
      </c>
      <c r="AM445" s="98">
        <f t="shared" si="316"/>
        <v>0</v>
      </c>
      <c r="AN445" s="454"/>
      <c r="AO445" s="456"/>
    </row>
    <row r="446" spans="1:41">
      <c r="A446" s="451"/>
      <c r="B446" s="131">
        <f t="shared" ref="B446:B451" si="318">$B$444</f>
        <v>14.778325123152706</v>
      </c>
      <c r="C446" s="103" t="s">
        <v>116</v>
      </c>
      <c r="D446" s="104"/>
      <c r="E446" s="114" t="s">
        <v>0</v>
      </c>
      <c r="F446" s="116"/>
      <c r="G446" s="107"/>
      <c r="H446" s="107"/>
      <c r="I446" s="107"/>
      <c r="J446" s="107"/>
      <c r="K446" s="107"/>
      <c r="L446" s="107"/>
      <c r="M446" s="107"/>
      <c r="N446" s="109">
        <f t="shared" ref="N446:N447" si="319">(3*$F446)+(2*$G446)+$H446+$I446+$J446+$K446+$L446+M446</f>
        <v>0</v>
      </c>
      <c r="O446" s="109">
        <f t="shared" si="310"/>
        <v>0</v>
      </c>
      <c r="P446" s="110">
        <f t="shared" si="311"/>
        <v>0</v>
      </c>
      <c r="Q446" s="111">
        <v>2</v>
      </c>
      <c r="R446" s="112">
        <v>2</v>
      </c>
      <c r="S446" s="112">
        <v>2</v>
      </c>
      <c r="T446" s="112">
        <v>4</v>
      </c>
      <c r="U446" s="112">
        <v>2</v>
      </c>
      <c r="V446" s="112">
        <v>1</v>
      </c>
      <c r="W446" s="112">
        <v>2</v>
      </c>
      <c r="X446" s="112">
        <v>4</v>
      </c>
      <c r="Y446" s="96">
        <f t="shared" si="312"/>
        <v>25</v>
      </c>
      <c r="Z446" s="101">
        <f t="shared" si="313"/>
        <v>13.793103448275861</v>
      </c>
      <c r="AA446" s="98">
        <f t="shared" si="314"/>
        <v>2.0383896721589938</v>
      </c>
      <c r="AB446" s="113"/>
      <c r="AC446" s="111">
        <v>2</v>
      </c>
      <c r="AD446" s="112">
        <v>2</v>
      </c>
      <c r="AE446" s="112">
        <v>2</v>
      </c>
      <c r="AF446" s="112">
        <v>4</v>
      </c>
      <c r="AG446" s="112">
        <v>2</v>
      </c>
      <c r="AH446" s="112">
        <v>1</v>
      </c>
      <c r="AI446" s="112">
        <v>2</v>
      </c>
      <c r="AJ446" s="112">
        <v>4</v>
      </c>
      <c r="AK446" s="101">
        <f t="shared" si="315"/>
        <v>25</v>
      </c>
      <c r="AL446" s="96">
        <f t="shared" si="317"/>
        <v>13.793103448275861</v>
      </c>
      <c r="AM446" s="98">
        <f t="shared" si="316"/>
        <v>2.0383896721589938</v>
      </c>
      <c r="AN446" s="454"/>
      <c r="AO446" s="456"/>
    </row>
    <row r="447" spans="1:41">
      <c r="A447" s="451"/>
      <c r="B447" s="131">
        <f t="shared" si="318"/>
        <v>14.778325123152706</v>
      </c>
      <c r="C447" s="103" t="s">
        <v>195</v>
      </c>
      <c r="D447" s="104"/>
      <c r="E447" s="114" t="s">
        <v>0</v>
      </c>
      <c r="F447" s="116"/>
      <c r="G447" s="107"/>
      <c r="H447" s="107"/>
      <c r="I447" s="107"/>
      <c r="J447" s="107"/>
      <c r="K447" s="107"/>
      <c r="L447" s="107"/>
      <c r="M447" s="107"/>
      <c r="N447" s="109">
        <f t="shared" si="319"/>
        <v>0</v>
      </c>
      <c r="O447" s="109">
        <f t="shared" si="310"/>
        <v>0</v>
      </c>
      <c r="P447" s="110">
        <f t="shared" si="311"/>
        <v>0</v>
      </c>
      <c r="Q447" s="111">
        <v>2</v>
      </c>
      <c r="R447" s="112">
        <v>2</v>
      </c>
      <c r="S447" s="112">
        <v>4</v>
      </c>
      <c r="T447" s="112">
        <v>2</v>
      </c>
      <c r="U447" s="112">
        <v>4</v>
      </c>
      <c r="V447" s="112">
        <v>1</v>
      </c>
      <c r="W447" s="112">
        <v>4</v>
      </c>
      <c r="X447" s="112">
        <v>4</v>
      </c>
      <c r="Y447" s="96">
        <f t="shared" si="312"/>
        <v>29</v>
      </c>
      <c r="Z447" s="101">
        <f t="shared" si="313"/>
        <v>18.390804597701148</v>
      </c>
      <c r="AA447" s="98">
        <f t="shared" si="314"/>
        <v>2.7178528962119919</v>
      </c>
      <c r="AB447" s="113"/>
      <c r="AC447" s="111">
        <v>2</v>
      </c>
      <c r="AD447" s="112">
        <v>2</v>
      </c>
      <c r="AE447" s="112">
        <v>4</v>
      </c>
      <c r="AF447" s="112">
        <v>2</v>
      </c>
      <c r="AG447" s="112">
        <v>4</v>
      </c>
      <c r="AH447" s="112">
        <v>1</v>
      </c>
      <c r="AI447" s="112">
        <v>4</v>
      </c>
      <c r="AJ447" s="112">
        <v>4</v>
      </c>
      <c r="AK447" s="101">
        <f t="shared" si="315"/>
        <v>29</v>
      </c>
      <c r="AL447" s="96">
        <f t="shared" si="317"/>
        <v>18.390804597701148</v>
      </c>
      <c r="AM447" s="98">
        <f t="shared" si="316"/>
        <v>2.7178528962119919</v>
      </c>
      <c r="AN447" s="454"/>
      <c r="AO447" s="456"/>
    </row>
    <row r="448" spans="1:41">
      <c r="A448" s="451"/>
      <c r="B448" s="131">
        <f t="shared" si="318"/>
        <v>14.778325123152706</v>
      </c>
      <c r="C448" s="103" t="s">
        <v>197</v>
      </c>
      <c r="D448" s="104"/>
      <c r="E448" s="114" t="s">
        <v>0</v>
      </c>
      <c r="F448" s="116"/>
      <c r="G448" s="107"/>
      <c r="H448" s="107"/>
      <c r="I448" s="107"/>
      <c r="J448" s="107"/>
      <c r="K448" s="107"/>
      <c r="L448" s="107"/>
      <c r="M448" s="107"/>
      <c r="N448" s="109">
        <f>(3*$F448)+(2*$G448)+$H448+$I448+$J448+$K448+$L448+M448</f>
        <v>0</v>
      </c>
      <c r="O448" s="109">
        <f t="shared" si="310"/>
        <v>0</v>
      </c>
      <c r="P448" s="110">
        <f t="shared" si="311"/>
        <v>0</v>
      </c>
      <c r="Q448" s="111">
        <v>2</v>
      </c>
      <c r="R448" s="112">
        <v>1</v>
      </c>
      <c r="S448" s="112">
        <v>4</v>
      </c>
      <c r="T448" s="112">
        <v>4</v>
      </c>
      <c r="U448" s="112">
        <v>6</v>
      </c>
      <c r="V448" s="112">
        <v>1</v>
      </c>
      <c r="W448" s="112">
        <v>4</v>
      </c>
      <c r="X448" s="112">
        <v>4</v>
      </c>
      <c r="Y448" s="96">
        <f t="shared" si="312"/>
        <v>31</v>
      </c>
      <c r="Z448" s="101">
        <f t="shared" si="313"/>
        <v>20.689655172413794</v>
      </c>
      <c r="AA448" s="98">
        <f t="shared" si="314"/>
        <v>3.0575845082384911</v>
      </c>
      <c r="AB448" s="113"/>
      <c r="AC448" s="111">
        <v>2</v>
      </c>
      <c r="AD448" s="112">
        <v>1</v>
      </c>
      <c r="AE448" s="112">
        <v>4</v>
      </c>
      <c r="AF448" s="112">
        <v>4</v>
      </c>
      <c r="AG448" s="112">
        <v>6</v>
      </c>
      <c r="AH448" s="112">
        <v>1</v>
      </c>
      <c r="AI448" s="112">
        <v>4</v>
      </c>
      <c r="AJ448" s="112">
        <v>4</v>
      </c>
      <c r="AK448" s="101">
        <f t="shared" si="315"/>
        <v>31</v>
      </c>
      <c r="AL448" s="96">
        <f t="shared" si="317"/>
        <v>20.689655172413794</v>
      </c>
      <c r="AM448" s="98">
        <f t="shared" si="316"/>
        <v>3.0575845082384911</v>
      </c>
      <c r="AN448" s="454"/>
      <c r="AO448" s="456"/>
    </row>
    <row r="449" spans="1:41" ht="28.5">
      <c r="A449" s="451"/>
      <c r="B449" s="131">
        <f t="shared" si="318"/>
        <v>14.778325123152706</v>
      </c>
      <c r="C449" s="103" t="s">
        <v>198</v>
      </c>
      <c r="D449" s="104"/>
      <c r="E449" s="114" t="s">
        <v>0</v>
      </c>
      <c r="F449" s="116"/>
      <c r="G449" s="107"/>
      <c r="H449" s="107"/>
      <c r="I449" s="107"/>
      <c r="J449" s="107"/>
      <c r="K449" s="107"/>
      <c r="L449" s="107"/>
      <c r="M449" s="107"/>
      <c r="N449" s="109">
        <f t="shared" ref="N449:N450" si="320">(3*$F449)+(2*$G449)+$H449+$I449+$J449+$K449+$L449+M449</f>
        <v>0</v>
      </c>
      <c r="O449" s="109">
        <f t="shared" si="310"/>
        <v>0</v>
      </c>
      <c r="P449" s="110">
        <f t="shared" si="311"/>
        <v>0</v>
      </c>
      <c r="Q449" s="111">
        <v>2</v>
      </c>
      <c r="R449" s="112">
        <v>1</v>
      </c>
      <c r="S449" s="112">
        <v>2</v>
      </c>
      <c r="T449" s="112">
        <v>2</v>
      </c>
      <c r="U449" s="112">
        <v>4</v>
      </c>
      <c r="V449" s="112">
        <v>1</v>
      </c>
      <c r="W449" s="112">
        <v>2</v>
      </c>
      <c r="X449" s="112">
        <v>1</v>
      </c>
      <c r="Y449" s="96">
        <f t="shared" si="312"/>
        <v>20</v>
      </c>
      <c r="Z449" s="101">
        <f t="shared" si="313"/>
        <v>8.0459770114942533</v>
      </c>
      <c r="AA449" s="98">
        <f t="shared" si="314"/>
        <v>1.1890606420927465</v>
      </c>
      <c r="AB449" s="113"/>
      <c r="AC449" s="111">
        <v>2</v>
      </c>
      <c r="AD449" s="112">
        <v>1</v>
      </c>
      <c r="AE449" s="112">
        <v>2</v>
      </c>
      <c r="AF449" s="112">
        <v>2</v>
      </c>
      <c r="AG449" s="112">
        <v>4</v>
      </c>
      <c r="AH449" s="112">
        <v>1</v>
      </c>
      <c r="AI449" s="112">
        <v>2</v>
      </c>
      <c r="AJ449" s="112">
        <v>1</v>
      </c>
      <c r="AK449" s="101">
        <f t="shared" si="315"/>
        <v>20</v>
      </c>
      <c r="AL449" s="96">
        <f t="shared" si="317"/>
        <v>8.0459770114942533</v>
      </c>
      <c r="AM449" s="98">
        <f t="shared" si="316"/>
        <v>1.1890606420927465</v>
      </c>
      <c r="AN449" s="454"/>
      <c r="AO449" s="456"/>
    </row>
    <row r="450" spans="1:41" ht="29.25" thickBot="1">
      <c r="A450" s="451"/>
      <c r="B450" s="131">
        <f t="shared" si="318"/>
        <v>14.778325123152706</v>
      </c>
      <c r="C450" s="103" t="s">
        <v>199</v>
      </c>
      <c r="D450" s="104"/>
      <c r="E450" s="114" t="s">
        <v>0</v>
      </c>
      <c r="F450" s="116"/>
      <c r="G450" s="107"/>
      <c r="H450" s="107"/>
      <c r="I450" s="107"/>
      <c r="J450" s="107"/>
      <c r="K450" s="107"/>
      <c r="L450" s="107"/>
      <c r="M450" s="107"/>
      <c r="N450" s="109">
        <f t="shared" si="320"/>
        <v>0</v>
      </c>
      <c r="O450" s="109">
        <f t="shared" si="310"/>
        <v>0</v>
      </c>
      <c r="P450" s="110">
        <f>($O450*$B450)/100</f>
        <v>0</v>
      </c>
      <c r="Q450" s="111">
        <v>2</v>
      </c>
      <c r="R450" s="112">
        <v>2</v>
      </c>
      <c r="S450" s="112">
        <v>4</v>
      </c>
      <c r="T450" s="112">
        <v>2</v>
      </c>
      <c r="U450" s="112">
        <v>4</v>
      </c>
      <c r="V450" s="112">
        <v>4</v>
      </c>
      <c r="W450" s="112">
        <v>2</v>
      </c>
      <c r="X450" s="112">
        <v>1</v>
      </c>
      <c r="Y450" s="96">
        <f t="shared" si="312"/>
        <v>27</v>
      </c>
      <c r="Z450" s="101">
        <f t="shared" si="313"/>
        <v>16.091954022988507</v>
      </c>
      <c r="AA450" s="98">
        <f t="shared" si="314"/>
        <v>2.3781212841854931</v>
      </c>
      <c r="AB450" s="113"/>
      <c r="AC450" s="111">
        <v>2</v>
      </c>
      <c r="AD450" s="112">
        <v>2</v>
      </c>
      <c r="AE450" s="112">
        <v>4</v>
      </c>
      <c r="AF450" s="112">
        <v>2</v>
      </c>
      <c r="AG450" s="112">
        <v>4</v>
      </c>
      <c r="AH450" s="112">
        <v>4</v>
      </c>
      <c r="AI450" s="112">
        <v>2</v>
      </c>
      <c r="AJ450" s="112">
        <v>1</v>
      </c>
      <c r="AK450" s="101">
        <f t="shared" si="315"/>
        <v>27</v>
      </c>
      <c r="AL450" s="96">
        <f t="shared" si="317"/>
        <v>16.091954022988507</v>
      </c>
      <c r="AM450" s="98">
        <f t="shared" si="316"/>
        <v>2.3781212841854931</v>
      </c>
      <c r="AN450" s="454"/>
      <c r="AO450" s="456"/>
    </row>
    <row r="451" spans="1:41" ht="15.75" thickBot="1">
      <c r="A451" s="452"/>
      <c r="B451" s="131">
        <f t="shared" si="318"/>
        <v>14.778325123152706</v>
      </c>
      <c r="C451" s="457"/>
      <c r="D451" s="458"/>
      <c r="E451" s="459"/>
      <c r="F451" s="460" t="s">
        <v>183</v>
      </c>
      <c r="G451" s="461"/>
      <c r="H451" s="461"/>
      <c r="I451" s="461"/>
      <c r="J451" s="461"/>
      <c r="K451" s="461"/>
      <c r="L451" s="461"/>
      <c r="M451" s="462"/>
      <c r="N451" s="118">
        <f>IF(SUM($N444:$N450),(1-EXP(-((SUM($N444:$N450)/COUNTIF($N444:$N450,"&gt;0"))^1)))*($F$6-(MAX($N444:$N450)))*(1-1/(EXP((((COUNTIF($N444:$N450,"&gt;0")^1)-1)*0.1))))+(MAX($N444:$N450)),0)</f>
        <v>43.900080081770511</v>
      </c>
      <c r="O451" s="119">
        <f>IF($N451&lt;&gt;0,(($N451-$O$6)/($F$6-$O$6))*100,0)</f>
        <v>35.517333427322427</v>
      </c>
      <c r="P451" s="120">
        <f>IF(SUM($N444:$N450),(($O451*$B451)/100),0)</f>
        <v>5.2488670089639049</v>
      </c>
      <c r="Q451" s="463" t="s">
        <v>184</v>
      </c>
      <c r="R451" s="461"/>
      <c r="S451" s="461"/>
      <c r="T451" s="461"/>
      <c r="U451" s="461"/>
      <c r="V451" s="461"/>
      <c r="W451" s="461"/>
      <c r="X451" s="462"/>
      <c r="Y451" s="121">
        <f>IF(SUM($Y444:$Y450),(1-EXP(-((SUM($Y444:$Y450)/COUNTIF($Y444:$Y450,"&gt;0"))^1)))*($F$6-(MAX($Y444:$Y450)))*(1-1/(EXP((((COUNTIF($Y444:$Y450,"&gt;0")^1)-1)*0.1))))+(MAX($Y444:$Y450)),0)</f>
        <v>53.747916823462987</v>
      </c>
      <c r="Z451" s="122">
        <f>IF($Y451&lt;&gt;0,(($Y451-$O$6)/($F$6-$O$6))*100,0)</f>
        <v>46.836686003980446</v>
      </c>
      <c r="AA451" s="120">
        <f>IF(SUM($Y444:$Y450),(($Z451*$B451)/100),0)</f>
        <v>6.92167773457839</v>
      </c>
      <c r="AB451" s="123">
        <f>+P451-AA451</f>
        <v>-1.6728107256144851</v>
      </c>
      <c r="AC451" s="124" t="s">
        <v>158</v>
      </c>
      <c r="AD451" s="463" t="s">
        <v>185</v>
      </c>
      <c r="AE451" s="461"/>
      <c r="AF451" s="461"/>
      <c r="AG451" s="461"/>
      <c r="AH451" s="461"/>
      <c r="AI451" s="461"/>
      <c r="AJ451" s="464"/>
      <c r="AK451" s="122">
        <f>IF(SUM($AK444:$AK450),(1-EXP(-((SUM($AK444:$AK450)/COUNTIF($AK444:$AK450,"&gt;0"))^1)))*($F$6-(MAX($AK444:$AK450)))*(1-1/(EXP((((COUNTIF($AK444:$AK450,"&gt;0")^1)-1)*0.1))))+(MAX($AK444:$AK450)),0)</f>
        <v>53.747916823462987</v>
      </c>
      <c r="AL451" s="122">
        <f>IF($AK451&lt;&gt;0,(($AK451-$O$6)/($F$6-$O$6))*100,0)</f>
        <v>46.836686003980446</v>
      </c>
      <c r="AM451" s="120">
        <f>IF(SUM($AK444:$AK450),(($AL451*$B451)/100),0)</f>
        <v>6.92167773457839</v>
      </c>
      <c r="AN451" s="125" t="s">
        <v>186</v>
      </c>
      <c r="AO451" s="126">
        <f>$P451-$AM451</f>
        <v>-1.6728107256144851</v>
      </c>
    </row>
    <row r="452" spans="1:41">
      <c r="T452">
        <f>COUNTIF(Y444:Y450,"&lt;25")</f>
        <v>3</v>
      </c>
      <c r="U452">
        <f>COUNTIFS((Y444:Y450),"&gt;=25",(Y444:Y450),"&lt;50")</f>
        <v>4</v>
      </c>
      <c r="V452">
        <f>COUNTIFS((Y444:Y450),"&gt;=50",(Y444:Y450),"&lt;70")</f>
        <v>0</v>
      </c>
      <c r="W452">
        <f>COUNTIFS((Y444:Y450),"&gt;70",(Y444:Y450),"&lt;100")</f>
        <v>0</v>
      </c>
      <c r="X452">
        <f>SUM(T452:W452)</f>
        <v>7</v>
      </c>
      <c r="AF452">
        <f>COUNTIF(AK444:AK450,"&lt;25")</f>
        <v>3</v>
      </c>
      <c r="AG452">
        <f>COUNTIFS((AK444:AK450),"&gt;=25",(AK444:AK450),"&lt;50")</f>
        <v>4</v>
      </c>
      <c r="AH452">
        <f>COUNTIFS((AK444:AK450),"&gt;=50",(AK444:AK450),"&lt;70")</f>
        <v>0</v>
      </c>
      <c r="AI452">
        <f>COUNTIFS((AK444:AK450),"&gt;70",(AK444:AK450),"&lt;100")</f>
        <v>0</v>
      </c>
      <c r="AJ452">
        <f>SUM(AF452:AI452)</f>
        <v>7</v>
      </c>
    </row>
    <row r="453" spans="1:41" ht="15.75" thickBot="1"/>
    <row r="454" spans="1:41">
      <c r="A454" s="470" t="s">
        <v>146</v>
      </c>
      <c r="B454" s="472" t="s">
        <v>147</v>
      </c>
      <c r="C454" s="474" t="s">
        <v>148</v>
      </c>
      <c r="D454" s="476" t="s">
        <v>149</v>
      </c>
      <c r="E454" s="478" t="s">
        <v>150</v>
      </c>
      <c r="F454" s="465" t="s">
        <v>151</v>
      </c>
      <c r="G454" s="466"/>
      <c r="H454" s="466"/>
      <c r="I454" s="466"/>
      <c r="J454" s="466"/>
      <c r="K454" s="466"/>
      <c r="L454" s="466"/>
      <c r="M454" s="466"/>
      <c r="N454" s="466" t="s">
        <v>152</v>
      </c>
      <c r="O454" s="466"/>
      <c r="P454" s="467"/>
      <c r="Q454" s="443" t="s">
        <v>153</v>
      </c>
      <c r="R454" s="444"/>
      <c r="S454" s="444"/>
      <c r="T454" s="444"/>
      <c r="U454" s="444"/>
      <c r="V454" s="444"/>
      <c r="W454" s="444"/>
      <c r="X454" s="444"/>
      <c r="Y454" s="444" t="s">
        <v>152</v>
      </c>
      <c r="Z454" s="444"/>
      <c r="AA454" s="445"/>
      <c r="AB454" s="468" t="s">
        <v>154</v>
      </c>
      <c r="AC454" s="441" t="s">
        <v>155</v>
      </c>
      <c r="AD454" s="442"/>
      <c r="AE454" s="442"/>
      <c r="AF454" s="442"/>
      <c r="AG454" s="442"/>
      <c r="AH454" s="442"/>
      <c r="AI454" s="442"/>
      <c r="AJ454" s="443"/>
      <c r="AK454" s="444" t="s">
        <v>152</v>
      </c>
      <c r="AL454" s="444"/>
      <c r="AM454" s="445"/>
      <c r="AN454" s="446" t="s">
        <v>156</v>
      </c>
      <c r="AO454" s="448" t="s">
        <v>157</v>
      </c>
    </row>
    <row r="455" spans="1:41" ht="34.5" thickBot="1">
      <c r="A455" s="471"/>
      <c r="B455" s="473"/>
      <c r="C455" s="475"/>
      <c r="D455" s="477"/>
      <c r="E455" s="475"/>
      <c r="F455" s="78" t="s">
        <v>158</v>
      </c>
      <c r="G455" s="79" t="s">
        <v>159</v>
      </c>
      <c r="H455" s="79" t="s">
        <v>160</v>
      </c>
      <c r="I455" s="79" t="s">
        <v>161</v>
      </c>
      <c r="J455" s="79" t="s">
        <v>162</v>
      </c>
      <c r="K455" s="79" t="s">
        <v>163</v>
      </c>
      <c r="L455" s="79" t="s">
        <v>164</v>
      </c>
      <c r="M455" s="79" t="s">
        <v>165</v>
      </c>
      <c r="N455" s="127" t="s">
        <v>166</v>
      </c>
      <c r="O455" s="127" t="s">
        <v>167</v>
      </c>
      <c r="P455" s="81" t="s">
        <v>168</v>
      </c>
      <c r="Q455" s="82" t="s">
        <v>158</v>
      </c>
      <c r="R455" s="83" t="s">
        <v>159</v>
      </c>
      <c r="S455" s="83" t="s">
        <v>160</v>
      </c>
      <c r="T455" s="83" t="s">
        <v>161</v>
      </c>
      <c r="U455" s="83" t="s">
        <v>162</v>
      </c>
      <c r="V455" s="83" t="s">
        <v>163</v>
      </c>
      <c r="W455" s="83" t="s">
        <v>164</v>
      </c>
      <c r="X455" s="83" t="s">
        <v>165</v>
      </c>
      <c r="Y455" s="84" t="s">
        <v>169</v>
      </c>
      <c r="Z455" s="84" t="s">
        <v>170</v>
      </c>
      <c r="AA455" s="85" t="s">
        <v>171</v>
      </c>
      <c r="AB455" s="469"/>
      <c r="AC455" s="83" t="s">
        <v>172</v>
      </c>
      <c r="AD455" s="83" t="s">
        <v>173</v>
      </c>
      <c r="AE455" s="83" t="s">
        <v>174</v>
      </c>
      <c r="AF455" s="83" t="s">
        <v>175</v>
      </c>
      <c r="AG455" s="83" t="s">
        <v>176</v>
      </c>
      <c r="AH455" s="83" t="s">
        <v>177</v>
      </c>
      <c r="AI455" s="83" t="s">
        <v>178</v>
      </c>
      <c r="AJ455" s="83" t="s">
        <v>179</v>
      </c>
      <c r="AK455" s="84" t="s">
        <v>180</v>
      </c>
      <c r="AL455" s="84" t="s">
        <v>181</v>
      </c>
      <c r="AM455" s="84" t="s">
        <v>182</v>
      </c>
      <c r="AN455" s="447"/>
      <c r="AO455" s="449"/>
    </row>
    <row r="456" spans="1:41">
      <c r="A456" s="451" t="s">
        <v>215</v>
      </c>
      <c r="B456" s="131">
        <f>'3- Ponderacion factores'!N65</f>
        <v>29.556650246305413</v>
      </c>
      <c r="C456" s="103" t="s">
        <v>187</v>
      </c>
      <c r="D456" s="104"/>
      <c r="E456" s="114" t="s">
        <v>216</v>
      </c>
      <c r="F456" s="115">
        <v>1</v>
      </c>
      <c r="G456" s="91">
        <v>2</v>
      </c>
      <c r="H456" s="91">
        <v>2</v>
      </c>
      <c r="I456" s="91">
        <v>4</v>
      </c>
      <c r="J456" s="91">
        <v>4</v>
      </c>
      <c r="K456" s="91">
        <v>1</v>
      </c>
      <c r="L456" s="91">
        <v>2</v>
      </c>
      <c r="M456" s="91">
        <v>4</v>
      </c>
      <c r="N456" s="109">
        <f t="shared" ref="N456:N457" si="321">(3*$F456)+(2*$G456)+$H456+$I456+$J456+$K456+$L456+M456</f>
        <v>24</v>
      </c>
      <c r="O456" s="109">
        <f t="shared" ref="O456:O461" si="322">IF($N456&lt;&gt;0,(($N456-$O$6)/($F$6-$O$6))*100,0)</f>
        <v>12.643678160919542</v>
      </c>
      <c r="P456" s="110">
        <f t="shared" ref="P456:P461" si="323">($O456*$B456)/100</f>
        <v>3.7370477322914892</v>
      </c>
      <c r="Q456" s="111"/>
      <c r="R456" s="112"/>
      <c r="S456" s="112"/>
      <c r="T456" s="112"/>
      <c r="U456" s="112"/>
      <c r="V456" s="112"/>
      <c r="W456" s="112"/>
      <c r="X456" s="112"/>
      <c r="Y456" s="96">
        <f t="shared" ref="Y456:Y461" si="324">(3*$Q456)+(2*$R456)+$S456+$T456+$U456+$V456+$W456+$X456</f>
        <v>0</v>
      </c>
      <c r="Z456" s="101">
        <f t="shared" ref="Z456:Z461" si="325">IF($Y456&lt;&gt;0,(($Y456-$O$6)/($F$6-$O$6))*100,0)</f>
        <v>0</v>
      </c>
      <c r="AA456" s="98">
        <f t="shared" ref="AA456:AA461" si="326">($Z456*$B456)/100</f>
        <v>0</v>
      </c>
      <c r="AB456" s="113"/>
      <c r="AC456" s="112"/>
      <c r="AD456" s="112"/>
      <c r="AE456" s="112"/>
      <c r="AF456" s="112"/>
      <c r="AG456" s="112"/>
      <c r="AH456" s="112"/>
      <c r="AI456" s="112"/>
      <c r="AJ456" s="112"/>
      <c r="AK456" s="101">
        <f t="shared" ref="AK456:AK461" si="327">(3*$AC456)+(2*$AD456)+$AE456+$AF456+$AG456+$AH456+$AI456+$AJ456</f>
        <v>0</v>
      </c>
      <c r="AL456" s="96">
        <f>IF($AK456&lt;&gt;0,(($AK456-$O$6)/($F$6-$O$6))*100,0)</f>
        <v>0</v>
      </c>
      <c r="AM456" s="98">
        <f t="shared" ref="AM456:AM461" si="328">($AL456*$B456)/100</f>
        <v>0</v>
      </c>
      <c r="AN456" s="454">
        <f>$AO462-$AB462</f>
        <v>0</v>
      </c>
      <c r="AO456" s="456"/>
    </row>
    <row r="457" spans="1:41">
      <c r="A457" s="451"/>
      <c r="B457" s="131">
        <f>$B$456</f>
        <v>29.556650246305413</v>
      </c>
      <c r="C457" s="103" t="s">
        <v>113</v>
      </c>
      <c r="D457" s="104"/>
      <c r="E457" s="114" t="s">
        <v>216</v>
      </c>
      <c r="F457" s="116">
        <v>2</v>
      </c>
      <c r="G457" s="107">
        <v>1</v>
      </c>
      <c r="H457" s="107">
        <v>2</v>
      </c>
      <c r="I457" s="107">
        <v>1</v>
      </c>
      <c r="J457" s="107">
        <v>2</v>
      </c>
      <c r="K457" s="107">
        <v>1</v>
      </c>
      <c r="L457" s="107">
        <v>2</v>
      </c>
      <c r="M457" s="107">
        <v>1</v>
      </c>
      <c r="N457" s="109">
        <f t="shared" si="321"/>
        <v>17</v>
      </c>
      <c r="O457" s="109">
        <f t="shared" si="322"/>
        <v>4.5977011494252871</v>
      </c>
      <c r="P457" s="110">
        <f t="shared" si="323"/>
        <v>1.3589264481059959</v>
      </c>
      <c r="Q457" s="111"/>
      <c r="R457" s="112"/>
      <c r="S457" s="112"/>
      <c r="T457" s="112"/>
      <c r="U457" s="112"/>
      <c r="V457" s="112"/>
      <c r="W457" s="112"/>
      <c r="X457" s="112"/>
      <c r="Y457" s="96">
        <f t="shared" si="324"/>
        <v>0</v>
      </c>
      <c r="Z457" s="101">
        <f t="shared" si="325"/>
        <v>0</v>
      </c>
      <c r="AA457" s="98">
        <f t="shared" si="326"/>
        <v>0</v>
      </c>
      <c r="AB457" s="113"/>
      <c r="AC457" s="112"/>
      <c r="AD457" s="112"/>
      <c r="AE457" s="112"/>
      <c r="AF457" s="112"/>
      <c r="AG457" s="112"/>
      <c r="AH457" s="112"/>
      <c r="AI457" s="112"/>
      <c r="AJ457" s="112"/>
      <c r="AK457" s="101">
        <f t="shared" si="327"/>
        <v>0</v>
      </c>
      <c r="AL457" s="96">
        <f t="shared" ref="AL457:AL461" si="329">IF($AK457&lt;&gt;0,(($AK457-$O$6)/($F$6-$O$6))*100,0)</f>
        <v>0</v>
      </c>
      <c r="AM457" s="98">
        <f t="shared" si="328"/>
        <v>0</v>
      </c>
      <c r="AN457" s="454"/>
      <c r="AO457" s="456"/>
    </row>
    <row r="458" spans="1:41">
      <c r="A458" s="451"/>
      <c r="B458" s="131">
        <f t="shared" ref="B458:B462" si="330">$B$456</f>
        <v>29.556650246305413</v>
      </c>
      <c r="C458" s="103" t="s">
        <v>114</v>
      </c>
      <c r="D458" s="104"/>
      <c r="E458" s="114" t="s">
        <v>216</v>
      </c>
      <c r="F458" s="116">
        <v>2</v>
      </c>
      <c r="G458" s="107">
        <v>2</v>
      </c>
      <c r="H458" s="107">
        <v>2</v>
      </c>
      <c r="I458" s="107">
        <v>1</v>
      </c>
      <c r="J458" s="107">
        <v>4</v>
      </c>
      <c r="K458" s="107">
        <v>1</v>
      </c>
      <c r="L458" s="107">
        <v>4</v>
      </c>
      <c r="M458" s="107">
        <v>1</v>
      </c>
      <c r="N458" s="109">
        <f>(3*$F458)+(2*$G458)+$H458+$I458+$J458+$K458+$L458+M458</f>
        <v>23</v>
      </c>
      <c r="O458" s="109">
        <f t="shared" si="322"/>
        <v>11.494252873563218</v>
      </c>
      <c r="P458" s="110">
        <f t="shared" si="323"/>
        <v>3.3973161202649895</v>
      </c>
      <c r="Q458" s="111"/>
      <c r="R458" s="112"/>
      <c r="S458" s="112"/>
      <c r="T458" s="112"/>
      <c r="U458" s="112"/>
      <c r="V458" s="112"/>
      <c r="W458" s="112"/>
      <c r="X458" s="112"/>
      <c r="Y458" s="96">
        <f t="shared" si="324"/>
        <v>0</v>
      </c>
      <c r="Z458" s="101">
        <f t="shared" si="325"/>
        <v>0</v>
      </c>
      <c r="AA458" s="98">
        <f t="shared" si="326"/>
        <v>0</v>
      </c>
      <c r="AB458" s="113"/>
      <c r="AC458" s="112"/>
      <c r="AD458" s="112"/>
      <c r="AE458" s="112"/>
      <c r="AF458" s="112"/>
      <c r="AG458" s="112"/>
      <c r="AH458" s="112"/>
      <c r="AI458" s="112"/>
      <c r="AJ458" s="112"/>
      <c r="AK458" s="101">
        <f t="shared" si="327"/>
        <v>0</v>
      </c>
      <c r="AL458" s="96">
        <f t="shared" si="329"/>
        <v>0</v>
      </c>
      <c r="AM458" s="98">
        <f t="shared" si="328"/>
        <v>0</v>
      </c>
      <c r="AN458" s="454"/>
      <c r="AO458" s="456"/>
    </row>
    <row r="459" spans="1:41">
      <c r="A459" s="451"/>
      <c r="B459" s="131">
        <f t="shared" si="330"/>
        <v>29.556650246305413</v>
      </c>
      <c r="C459" s="103" t="s">
        <v>193</v>
      </c>
      <c r="D459" s="104"/>
      <c r="E459" s="114" t="s">
        <v>216</v>
      </c>
      <c r="F459" s="116">
        <v>2</v>
      </c>
      <c r="G459" s="107">
        <v>1</v>
      </c>
      <c r="H459" s="107">
        <v>1</v>
      </c>
      <c r="I459" s="107">
        <v>1</v>
      </c>
      <c r="J459" s="107">
        <v>2</v>
      </c>
      <c r="K459" s="107">
        <v>1</v>
      </c>
      <c r="L459" s="107">
        <v>2</v>
      </c>
      <c r="M459" s="107">
        <v>1</v>
      </c>
      <c r="N459" s="109">
        <f t="shared" ref="N459:N460" si="331">(3*$F459)+(2*$G459)+$H459+$I459+$J459+$K459+$L459+M459</f>
        <v>16</v>
      </c>
      <c r="O459" s="109">
        <f t="shared" si="322"/>
        <v>3.4482758620689653</v>
      </c>
      <c r="P459" s="110">
        <f t="shared" si="323"/>
        <v>1.0191948360794969</v>
      </c>
      <c r="Q459" s="111"/>
      <c r="R459" s="112"/>
      <c r="S459" s="112"/>
      <c r="T459" s="112"/>
      <c r="U459" s="112"/>
      <c r="V459" s="112"/>
      <c r="W459" s="112"/>
      <c r="X459" s="112"/>
      <c r="Y459" s="96">
        <f t="shared" si="324"/>
        <v>0</v>
      </c>
      <c r="Z459" s="101">
        <f t="shared" si="325"/>
        <v>0</v>
      </c>
      <c r="AA459" s="98">
        <f t="shared" si="326"/>
        <v>0</v>
      </c>
      <c r="AB459" s="113"/>
      <c r="AC459" s="112"/>
      <c r="AD459" s="112"/>
      <c r="AE459" s="112"/>
      <c r="AF459" s="112"/>
      <c r="AG459" s="112"/>
      <c r="AH459" s="112"/>
      <c r="AI459" s="112"/>
      <c r="AJ459" s="112"/>
      <c r="AK459" s="101">
        <f t="shared" si="327"/>
        <v>0</v>
      </c>
      <c r="AL459" s="96">
        <f t="shared" si="329"/>
        <v>0</v>
      </c>
      <c r="AM459" s="98">
        <f t="shared" si="328"/>
        <v>0</v>
      </c>
      <c r="AN459" s="454"/>
      <c r="AO459" s="456"/>
    </row>
    <row r="460" spans="1:41">
      <c r="A460" s="451"/>
      <c r="B460" s="131">
        <f t="shared" si="330"/>
        <v>29.556650246305413</v>
      </c>
      <c r="C460" s="103" t="s">
        <v>194</v>
      </c>
      <c r="D460" s="104"/>
      <c r="E460" s="114" t="s">
        <v>216</v>
      </c>
      <c r="F460" s="116">
        <v>2</v>
      </c>
      <c r="G460" s="107">
        <v>1</v>
      </c>
      <c r="H460" s="107">
        <v>1</v>
      </c>
      <c r="I460" s="107">
        <v>1</v>
      </c>
      <c r="J460" s="107">
        <v>2</v>
      </c>
      <c r="K460" s="107">
        <v>1</v>
      </c>
      <c r="L460" s="107">
        <v>2</v>
      </c>
      <c r="M460" s="107">
        <v>1</v>
      </c>
      <c r="N460" s="109">
        <f t="shared" si="331"/>
        <v>16</v>
      </c>
      <c r="O460" s="109">
        <f t="shared" si="322"/>
        <v>3.4482758620689653</v>
      </c>
      <c r="P460" s="110">
        <f t="shared" si="323"/>
        <v>1.0191948360794969</v>
      </c>
      <c r="Q460" s="111"/>
      <c r="R460" s="112"/>
      <c r="S460" s="112"/>
      <c r="T460" s="112"/>
      <c r="U460" s="112"/>
      <c r="V460" s="112"/>
      <c r="W460" s="112"/>
      <c r="X460" s="112"/>
      <c r="Y460" s="96">
        <f t="shared" si="324"/>
        <v>0</v>
      </c>
      <c r="Z460" s="101">
        <f t="shared" si="325"/>
        <v>0</v>
      </c>
      <c r="AA460" s="98">
        <f t="shared" si="326"/>
        <v>0</v>
      </c>
      <c r="AB460" s="113"/>
      <c r="AC460" s="112"/>
      <c r="AD460" s="112"/>
      <c r="AE460" s="112"/>
      <c r="AF460" s="112"/>
      <c r="AG460" s="112"/>
      <c r="AH460" s="112"/>
      <c r="AI460" s="112"/>
      <c r="AJ460" s="112"/>
      <c r="AK460" s="101">
        <f t="shared" si="327"/>
        <v>0</v>
      </c>
      <c r="AL460" s="96">
        <f t="shared" si="329"/>
        <v>0</v>
      </c>
      <c r="AM460" s="98">
        <f t="shared" si="328"/>
        <v>0</v>
      </c>
      <c r="AN460" s="454"/>
      <c r="AO460" s="456"/>
    </row>
    <row r="461" spans="1:41" ht="15.75" thickBot="1">
      <c r="A461" s="451"/>
      <c r="B461" s="131">
        <f t="shared" si="330"/>
        <v>29.556650246305413</v>
      </c>
      <c r="C461" s="103" t="s">
        <v>128</v>
      </c>
      <c r="D461" s="104"/>
      <c r="E461" s="114" t="s">
        <v>0</v>
      </c>
      <c r="F461" s="116"/>
      <c r="G461" s="107"/>
      <c r="H461" s="107"/>
      <c r="I461" s="107"/>
      <c r="J461" s="107"/>
      <c r="K461" s="107"/>
      <c r="L461" s="107"/>
      <c r="M461" s="107"/>
      <c r="N461" s="109">
        <f t="shared" ref="N461" si="332">(3*$F461)+(2*$G461)+$H461+$I461+$J461+$K461+$L461+M461</f>
        <v>0</v>
      </c>
      <c r="O461" s="109">
        <f t="shared" si="322"/>
        <v>0</v>
      </c>
      <c r="P461" s="110">
        <f t="shared" si="323"/>
        <v>0</v>
      </c>
      <c r="Q461" s="111">
        <v>2</v>
      </c>
      <c r="R461" s="112">
        <v>2</v>
      </c>
      <c r="S461" s="112">
        <v>2</v>
      </c>
      <c r="T461" s="112">
        <v>4</v>
      </c>
      <c r="U461" s="112">
        <v>2</v>
      </c>
      <c r="V461" s="112">
        <v>1</v>
      </c>
      <c r="W461" s="112">
        <v>2</v>
      </c>
      <c r="X461" s="112">
        <v>4</v>
      </c>
      <c r="Y461" s="96">
        <f t="shared" si="324"/>
        <v>25</v>
      </c>
      <c r="Z461" s="101">
        <f t="shared" si="325"/>
        <v>13.793103448275861</v>
      </c>
      <c r="AA461" s="98">
        <f t="shared" si="326"/>
        <v>4.0767793443179876</v>
      </c>
      <c r="AB461" s="113"/>
      <c r="AC461" s="111">
        <v>2</v>
      </c>
      <c r="AD461" s="112">
        <v>2</v>
      </c>
      <c r="AE461" s="112">
        <v>2</v>
      </c>
      <c r="AF461" s="112">
        <v>4</v>
      </c>
      <c r="AG461" s="112">
        <v>2</v>
      </c>
      <c r="AH461" s="112">
        <v>1</v>
      </c>
      <c r="AI461" s="112">
        <v>2</v>
      </c>
      <c r="AJ461" s="112">
        <v>4</v>
      </c>
      <c r="AK461" s="101">
        <f t="shared" si="327"/>
        <v>25</v>
      </c>
      <c r="AL461" s="96">
        <f t="shared" si="329"/>
        <v>13.793103448275861</v>
      </c>
      <c r="AM461" s="98">
        <f t="shared" si="328"/>
        <v>4.0767793443179876</v>
      </c>
      <c r="AN461" s="454"/>
      <c r="AO461" s="456"/>
    </row>
    <row r="462" spans="1:41" ht="15.75" thickBot="1">
      <c r="A462" s="452"/>
      <c r="B462" s="131">
        <f t="shared" si="330"/>
        <v>29.556650246305413</v>
      </c>
      <c r="C462" s="457"/>
      <c r="D462" s="458"/>
      <c r="E462" s="459"/>
      <c r="F462" s="460" t="s">
        <v>183</v>
      </c>
      <c r="G462" s="461"/>
      <c r="H462" s="461"/>
      <c r="I462" s="461"/>
      <c r="J462" s="461"/>
      <c r="K462" s="461"/>
      <c r="L462" s="461"/>
      <c r="M462" s="462"/>
      <c r="N462" s="118">
        <f>IF(SUM($N456:$N461),(1-EXP(-((SUM($N456:$N461)/COUNTIF($N456:$N461,"&gt;0"))^1)))*($F$6-(MAX($N456:$N461)))*(1-1/(EXP((((COUNTIF($N456:$N461,"&gt;0")^1)-1)*0.1))))+(MAX($N456:$N461)),0)</f>
        <v>49.055676386356467</v>
      </c>
      <c r="O462" s="119">
        <f>IF($N462&lt;&gt;0,(($N462-$O$6)/($F$6-$O$6))*100,0)</f>
        <v>41.443306191214333</v>
      </c>
      <c r="P462" s="120">
        <f>IF(SUM($N456:$N461),(($O462*$B462)/100),0)</f>
        <v>12.249253061442657</v>
      </c>
      <c r="Q462" s="463" t="s">
        <v>184</v>
      </c>
      <c r="R462" s="461"/>
      <c r="S462" s="461"/>
      <c r="T462" s="461"/>
      <c r="U462" s="461"/>
      <c r="V462" s="461"/>
      <c r="W462" s="461"/>
      <c r="X462" s="462"/>
      <c r="Y462" s="121">
        <f>IF(SUM($Y456:$Y461),(1-EXP(-((SUM($Y456:$Y461)/COUNTIF($Y456:$Y461,"&gt;0"))^1)))*($F$6-(MAX($Y456:$Y461)))*(1-1/(EXP((((COUNTIF($Y456:$Y461,"&gt;0")^1)-1)*0.1))))+(MAX($Y456:$Y461)),0)</f>
        <v>25</v>
      </c>
      <c r="Z462" s="122">
        <f>IF($Y462&lt;&gt;0,(($Y462-$O$6)/($F$6-$O$6))*100,0)</f>
        <v>13.793103448275861</v>
      </c>
      <c r="AA462" s="120">
        <f>IF(SUM($Y456:$Y461),(($Z462*$B462)/100),0)</f>
        <v>4.0767793443179876</v>
      </c>
      <c r="AB462" s="123">
        <f>+P462-AA462</f>
        <v>8.1724737171246691</v>
      </c>
      <c r="AC462" s="124" t="s">
        <v>158</v>
      </c>
      <c r="AD462" s="463" t="s">
        <v>185</v>
      </c>
      <c r="AE462" s="461"/>
      <c r="AF462" s="461"/>
      <c r="AG462" s="461"/>
      <c r="AH462" s="461"/>
      <c r="AI462" s="461"/>
      <c r="AJ462" s="464"/>
      <c r="AK462" s="122">
        <f>IF(SUM($AK456:$AK461),(1-EXP(-((SUM($AK456:$AK461)/COUNTIF($AK456:$AK461,"&gt;0"))^1)))*($F$6-(MAX($AK456:$AK461)))*(1-1/(EXP((((COUNTIF($AK456:$AK461,"&gt;0")^1)-1)*0.1))))+(MAX($AK456:$AK461)),0)</f>
        <v>25</v>
      </c>
      <c r="AL462" s="122">
        <f>IF($AK462&lt;&gt;0,(($AK462-$O$6)/($F$6-$O$6))*100,0)</f>
        <v>13.793103448275861</v>
      </c>
      <c r="AM462" s="120">
        <f>IF(SUM($AK456:$AK461),(($AL462*$B462)/100),0)</f>
        <v>4.0767793443179876</v>
      </c>
      <c r="AN462" s="125" t="s">
        <v>186</v>
      </c>
      <c r="AO462" s="126">
        <f>$P462-$AM462</f>
        <v>8.1724737171246691</v>
      </c>
    </row>
    <row r="463" spans="1:41">
      <c r="T463">
        <f>COUNTIF(Y456:Y461,"&lt;25")</f>
        <v>5</v>
      </c>
      <c r="U463">
        <f>COUNTIFS((Y456:Y461),"&gt;=25",(Y456:Y461),"&lt;50")</f>
        <v>1</v>
      </c>
      <c r="V463">
        <f>COUNTIFS((Y456:Y461),"&gt;=50",(Y456:Y461),"&lt;70")</f>
        <v>0</v>
      </c>
      <c r="W463">
        <f>COUNTIFS((Y456:Y461),"&gt;70",(Y456:Y461),"&lt;100")</f>
        <v>0</v>
      </c>
      <c r="X463">
        <f>SUM(T463:W463)</f>
        <v>6</v>
      </c>
      <c r="AF463">
        <f>COUNTIF(AK456:AK461,"&lt;25")</f>
        <v>5</v>
      </c>
      <c r="AG463">
        <f>COUNTIFS((AK456:AK461),"&gt;25",(AK456:AK461),"&lt;50")</f>
        <v>0</v>
      </c>
      <c r="AH463">
        <f>COUNTIFS((AK456:AK461),"&gt;50",(AK456:AK461),"&lt;70")</f>
        <v>0</v>
      </c>
      <c r="AI463">
        <f>COUNTIFS((AK456:AK461),"&gt;70",(AK456:AK461),"&lt;100")</f>
        <v>0</v>
      </c>
      <c r="AJ463">
        <f>SUM(AF463:AI463)</f>
        <v>5</v>
      </c>
    </row>
    <row r="464" spans="1:41" ht="15.75" thickBot="1"/>
    <row r="465" spans="1:41">
      <c r="A465" s="470" t="s">
        <v>146</v>
      </c>
      <c r="B465" s="472" t="s">
        <v>147</v>
      </c>
      <c r="C465" s="474" t="s">
        <v>148</v>
      </c>
      <c r="D465" s="476" t="s">
        <v>149</v>
      </c>
      <c r="E465" s="478" t="s">
        <v>150</v>
      </c>
      <c r="F465" s="465" t="s">
        <v>151</v>
      </c>
      <c r="G465" s="466"/>
      <c r="H465" s="466"/>
      <c r="I465" s="466"/>
      <c r="J465" s="466"/>
      <c r="K465" s="466"/>
      <c r="L465" s="466"/>
      <c r="M465" s="466"/>
      <c r="N465" s="466" t="s">
        <v>152</v>
      </c>
      <c r="O465" s="466"/>
      <c r="P465" s="467"/>
      <c r="Q465" s="443" t="s">
        <v>153</v>
      </c>
      <c r="R465" s="444"/>
      <c r="S465" s="444"/>
      <c r="T465" s="444"/>
      <c r="U465" s="444"/>
      <c r="V465" s="444"/>
      <c r="W465" s="444"/>
      <c r="X465" s="444"/>
      <c r="Y465" s="444" t="s">
        <v>152</v>
      </c>
      <c r="Z465" s="444"/>
      <c r="AA465" s="445"/>
      <c r="AB465" s="468" t="s">
        <v>154</v>
      </c>
      <c r="AC465" s="441" t="s">
        <v>155</v>
      </c>
      <c r="AD465" s="442"/>
      <c r="AE465" s="442"/>
      <c r="AF465" s="442"/>
      <c r="AG465" s="442"/>
      <c r="AH465" s="442"/>
      <c r="AI465" s="442"/>
      <c r="AJ465" s="443"/>
      <c r="AK465" s="444" t="s">
        <v>152</v>
      </c>
      <c r="AL465" s="444"/>
      <c r="AM465" s="445"/>
      <c r="AN465" s="446" t="s">
        <v>156</v>
      </c>
      <c r="AO465" s="448" t="s">
        <v>157</v>
      </c>
    </row>
    <row r="466" spans="1:41" ht="34.5" thickBot="1">
      <c r="A466" s="471"/>
      <c r="B466" s="473"/>
      <c r="C466" s="475"/>
      <c r="D466" s="477"/>
      <c r="E466" s="475"/>
      <c r="F466" s="78" t="s">
        <v>158</v>
      </c>
      <c r="G466" s="79" t="s">
        <v>159</v>
      </c>
      <c r="H466" s="79" t="s">
        <v>160</v>
      </c>
      <c r="I466" s="79" t="s">
        <v>161</v>
      </c>
      <c r="J466" s="79" t="s">
        <v>162</v>
      </c>
      <c r="K466" s="79" t="s">
        <v>163</v>
      </c>
      <c r="L466" s="79" t="s">
        <v>164</v>
      </c>
      <c r="M466" s="79" t="s">
        <v>165</v>
      </c>
      <c r="N466" s="127" t="s">
        <v>166</v>
      </c>
      <c r="O466" s="127" t="s">
        <v>167</v>
      </c>
      <c r="P466" s="81" t="s">
        <v>168</v>
      </c>
      <c r="Q466" s="82" t="s">
        <v>158</v>
      </c>
      <c r="R466" s="83" t="s">
        <v>159</v>
      </c>
      <c r="S466" s="83" t="s">
        <v>160</v>
      </c>
      <c r="T466" s="83" t="s">
        <v>161</v>
      </c>
      <c r="U466" s="83" t="s">
        <v>162</v>
      </c>
      <c r="V466" s="83" t="s">
        <v>163</v>
      </c>
      <c r="W466" s="83" t="s">
        <v>164</v>
      </c>
      <c r="X466" s="83" t="s">
        <v>165</v>
      </c>
      <c r="Y466" s="84" t="s">
        <v>169</v>
      </c>
      <c r="Z466" s="84" t="s">
        <v>170</v>
      </c>
      <c r="AA466" s="85" t="s">
        <v>171</v>
      </c>
      <c r="AB466" s="469"/>
      <c r="AC466" s="83" t="s">
        <v>172</v>
      </c>
      <c r="AD466" s="83" t="s">
        <v>173</v>
      </c>
      <c r="AE466" s="83" t="s">
        <v>174</v>
      </c>
      <c r="AF466" s="83" t="s">
        <v>175</v>
      </c>
      <c r="AG466" s="83" t="s">
        <v>176</v>
      </c>
      <c r="AH466" s="83" t="s">
        <v>177</v>
      </c>
      <c r="AI466" s="83" t="s">
        <v>178</v>
      </c>
      <c r="AJ466" s="83" t="s">
        <v>179</v>
      </c>
      <c r="AK466" s="84" t="s">
        <v>180</v>
      </c>
      <c r="AL466" s="84" t="s">
        <v>181</v>
      </c>
      <c r="AM466" s="84" t="s">
        <v>182</v>
      </c>
      <c r="AN466" s="447"/>
      <c r="AO466" s="449"/>
    </row>
    <row r="467" spans="1:41">
      <c r="A467" s="451" t="s">
        <v>74</v>
      </c>
      <c r="B467" s="131">
        <f>'3- Ponderacion factores'!N66</f>
        <v>24.630541871921181</v>
      </c>
      <c r="C467" s="103" t="s">
        <v>121</v>
      </c>
      <c r="D467" s="104"/>
      <c r="E467" s="114" t="s">
        <v>0</v>
      </c>
      <c r="F467" s="116"/>
      <c r="G467" s="107"/>
      <c r="H467" s="107"/>
      <c r="I467" s="107"/>
      <c r="J467" s="107"/>
      <c r="K467" s="107"/>
      <c r="L467" s="107"/>
      <c r="M467" s="107"/>
      <c r="N467" s="109">
        <f t="shared" ref="N467:N468" si="333">(3*$F467)+(2*$G467)+$H467+$I467+$J467+$K467+$L467+M467</f>
        <v>0</v>
      </c>
      <c r="O467" s="109">
        <f>IF($N467&lt;&gt;0,(($N467-$O$6)/($F$6-$O$6))*100,0)</f>
        <v>0</v>
      </c>
      <c r="P467" s="110">
        <f t="shared" ref="P467:P470" si="334">($O467*$B467)/100</f>
        <v>0</v>
      </c>
      <c r="Q467" s="111">
        <v>2</v>
      </c>
      <c r="R467" s="112">
        <v>2</v>
      </c>
      <c r="S467" s="112">
        <v>2</v>
      </c>
      <c r="T467" s="112">
        <v>2</v>
      </c>
      <c r="U467" s="112">
        <v>2</v>
      </c>
      <c r="V467" s="112">
        <v>4</v>
      </c>
      <c r="W467" s="112">
        <v>4</v>
      </c>
      <c r="X467" s="112">
        <v>1</v>
      </c>
      <c r="Y467" s="96">
        <f>(3*$Q467)+(2*$R467)+$S467+$T467+$U467+$V467+$W467+$X467</f>
        <v>25</v>
      </c>
      <c r="Z467" s="101">
        <f t="shared" ref="Z467:Z470" si="335">IF($Y467&lt;&gt;0,(($Y467-$O$6)/($F$6-$O$6))*100,0)</f>
        <v>13.793103448275861</v>
      </c>
      <c r="AA467" s="98">
        <f t="shared" ref="AA467:AA470" si="336">($Z467*$B467)/100</f>
        <v>3.3973161202649904</v>
      </c>
      <c r="AB467" s="113"/>
      <c r="AC467" s="111">
        <v>2</v>
      </c>
      <c r="AD467" s="112">
        <v>2</v>
      </c>
      <c r="AE467" s="112">
        <v>2</v>
      </c>
      <c r="AF467" s="112">
        <v>2</v>
      </c>
      <c r="AG467" s="112">
        <v>2</v>
      </c>
      <c r="AH467" s="112">
        <v>4</v>
      </c>
      <c r="AI467" s="112">
        <v>4</v>
      </c>
      <c r="AJ467" s="112">
        <v>1</v>
      </c>
      <c r="AK467" s="101">
        <f>(3*$AC467)+(2*$AD467)+$AE467+$AF467+$AG467+$AH467+$AI467+$AJ467</f>
        <v>25</v>
      </c>
      <c r="AL467" s="96">
        <f>IF($AK467&lt;&gt;0,(($AK467-$O$6)/($F$6-$O$6))*100,0)</f>
        <v>13.793103448275861</v>
      </c>
      <c r="AM467" s="98">
        <f t="shared" ref="AM467:AM470" si="337">($AL467*$B467)/100</f>
        <v>3.3973161202649904</v>
      </c>
      <c r="AN467" s="454"/>
      <c r="AO467" s="456"/>
    </row>
    <row r="468" spans="1:41">
      <c r="A468" s="451"/>
      <c r="B468" s="131">
        <f>$B$467</f>
        <v>24.630541871921181</v>
      </c>
      <c r="C468" s="103" t="s">
        <v>122</v>
      </c>
      <c r="D468" s="104"/>
      <c r="E468" s="114" t="s">
        <v>0</v>
      </c>
      <c r="F468" s="116"/>
      <c r="G468" s="107"/>
      <c r="H468" s="107"/>
      <c r="I468" s="107"/>
      <c r="J468" s="107"/>
      <c r="K468" s="107"/>
      <c r="L468" s="107"/>
      <c r="M468" s="107"/>
      <c r="N468" s="109">
        <f t="shared" si="333"/>
        <v>0</v>
      </c>
      <c r="O468" s="109">
        <f t="shared" ref="O468:O470" si="338">IF($N468&lt;&gt;0,(($N468-$O$6)/($F$6-$O$6))*100,0)</f>
        <v>0</v>
      </c>
      <c r="P468" s="110">
        <f t="shared" si="334"/>
        <v>0</v>
      </c>
      <c r="Q468" s="111">
        <v>4</v>
      </c>
      <c r="R468" s="112">
        <v>2</v>
      </c>
      <c r="S468" s="112">
        <v>2</v>
      </c>
      <c r="T468" s="112">
        <v>4</v>
      </c>
      <c r="U468" s="112">
        <v>6</v>
      </c>
      <c r="V468" s="112">
        <v>1</v>
      </c>
      <c r="W468" s="112">
        <v>4</v>
      </c>
      <c r="X468" s="112">
        <v>1</v>
      </c>
      <c r="Y468" s="96">
        <f t="shared" ref="Y468:Y470" si="339">(3*$Q468)+(2*$R468)+$S468+$T468+$U468+$V468+$W468+$X468</f>
        <v>34</v>
      </c>
      <c r="Z468" s="101">
        <f t="shared" si="335"/>
        <v>24.137931034482758</v>
      </c>
      <c r="AA468" s="98">
        <f>($Z468*$B468)/100</f>
        <v>5.9453032104637336</v>
      </c>
      <c r="AB468" s="113"/>
      <c r="AC468" s="111">
        <v>4</v>
      </c>
      <c r="AD468" s="112">
        <v>2</v>
      </c>
      <c r="AE468" s="112">
        <v>2</v>
      </c>
      <c r="AF468" s="112">
        <v>4</v>
      </c>
      <c r="AG468" s="112">
        <v>6</v>
      </c>
      <c r="AH468" s="112">
        <v>1</v>
      </c>
      <c r="AI468" s="112">
        <v>4</v>
      </c>
      <c r="AJ468" s="112">
        <v>1</v>
      </c>
      <c r="AK468" s="101">
        <f t="shared" ref="AK468:AK470" si="340">(3*$AC468)+(2*$AD468)+$AE468+$AF468+$AG468+$AH468+$AI468+$AJ468</f>
        <v>34</v>
      </c>
      <c r="AL468" s="96">
        <f t="shared" ref="AL468:AL470" si="341">IF($AK468&lt;&gt;0,(($AK468-$O$6)/($F$6-$O$6))*100,0)</f>
        <v>24.137931034482758</v>
      </c>
      <c r="AM468" s="98">
        <f t="shared" si="337"/>
        <v>5.9453032104637336</v>
      </c>
      <c r="AN468" s="454"/>
      <c r="AO468" s="456"/>
    </row>
    <row r="469" spans="1:41">
      <c r="A469" s="451"/>
      <c r="B469" s="131">
        <f t="shared" ref="B469:B471" si="342">$B$467</f>
        <v>24.630541871921181</v>
      </c>
      <c r="C469" s="103" t="s">
        <v>127</v>
      </c>
      <c r="D469" s="104"/>
      <c r="E469" s="114" t="s">
        <v>0</v>
      </c>
      <c r="F469" s="116"/>
      <c r="G469" s="107"/>
      <c r="H469" s="107"/>
      <c r="I469" s="107"/>
      <c r="J469" s="107"/>
      <c r="K469" s="107"/>
      <c r="L469" s="107"/>
      <c r="M469" s="107"/>
      <c r="N469" s="109">
        <f t="shared" ref="N469:N470" si="343">(3*$F469)+(2*$G469)+$H469+$I469+$J469+$K469+$L469+M469</f>
        <v>0</v>
      </c>
      <c r="O469" s="109">
        <f t="shared" si="338"/>
        <v>0</v>
      </c>
      <c r="P469" s="110">
        <f t="shared" si="334"/>
        <v>0</v>
      </c>
      <c r="Q469" s="111">
        <v>4</v>
      </c>
      <c r="R469" s="112">
        <v>2</v>
      </c>
      <c r="S469" s="112">
        <v>2</v>
      </c>
      <c r="T469" s="112">
        <v>2</v>
      </c>
      <c r="U469" s="112">
        <v>2</v>
      </c>
      <c r="V469" s="112">
        <v>4</v>
      </c>
      <c r="W469" s="112">
        <v>4</v>
      </c>
      <c r="X469" s="112">
        <v>1</v>
      </c>
      <c r="Y469" s="96">
        <f t="shared" si="339"/>
        <v>31</v>
      </c>
      <c r="Z469" s="101">
        <f t="shared" si="335"/>
        <v>20.689655172413794</v>
      </c>
      <c r="AA469" s="98">
        <f t="shared" si="336"/>
        <v>5.0959741803974863</v>
      </c>
      <c r="AB469" s="113"/>
      <c r="AC469" s="111">
        <v>4</v>
      </c>
      <c r="AD469" s="112">
        <v>2</v>
      </c>
      <c r="AE469" s="112">
        <v>2</v>
      </c>
      <c r="AF469" s="112">
        <v>2</v>
      </c>
      <c r="AG469" s="112">
        <v>2</v>
      </c>
      <c r="AH469" s="112">
        <v>4</v>
      </c>
      <c r="AI469" s="112">
        <v>4</v>
      </c>
      <c r="AJ469" s="112">
        <v>1</v>
      </c>
      <c r="AK469" s="101">
        <f t="shared" si="340"/>
        <v>31</v>
      </c>
      <c r="AL469" s="96">
        <f t="shared" si="341"/>
        <v>20.689655172413794</v>
      </c>
      <c r="AM469" s="98">
        <f t="shared" si="337"/>
        <v>5.0959741803974863</v>
      </c>
      <c r="AN469" s="454"/>
      <c r="AO469" s="456"/>
    </row>
    <row r="470" spans="1:41" ht="15.75" thickBot="1">
      <c r="A470" s="451"/>
      <c r="B470" s="131">
        <f t="shared" si="342"/>
        <v>24.630541871921181</v>
      </c>
      <c r="C470" s="103" t="s">
        <v>130</v>
      </c>
      <c r="D470" s="104"/>
      <c r="E470" s="114" t="s">
        <v>216</v>
      </c>
      <c r="F470" s="116">
        <v>4</v>
      </c>
      <c r="G470" s="107">
        <v>2</v>
      </c>
      <c r="H470" s="107">
        <v>2</v>
      </c>
      <c r="I470" s="107">
        <v>4</v>
      </c>
      <c r="J470" s="107">
        <v>2</v>
      </c>
      <c r="K470" s="107">
        <v>4</v>
      </c>
      <c r="L470" s="107">
        <v>4</v>
      </c>
      <c r="M470" s="107">
        <v>1</v>
      </c>
      <c r="N470" s="109">
        <f t="shared" si="343"/>
        <v>33</v>
      </c>
      <c r="O470" s="109">
        <f t="shared" si="338"/>
        <v>22.988505747126435</v>
      </c>
      <c r="P470" s="110">
        <f t="shared" si="334"/>
        <v>5.6621935337749836</v>
      </c>
      <c r="Q470" s="111"/>
      <c r="R470" s="112"/>
      <c r="S470" s="112"/>
      <c r="T470" s="112"/>
      <c r="U470" s="112"/>
      <c r="V470" s="112"/>
      <c r="W470" s="112"/>
      <c r="X470" s="112"/>
      <c r="Y470" s="96">
        <f t="shared" si="339"/>
        <v>0</v>
      </c>
      <c r="Z470" s="101">
        <f t="shared" si="335"/>
        <v>0</v>
      </c>
      <c r="AA470" s="98">
        <f t="shared" si="336"/>
        <v>0</v>
      </c>
      <c r="AB470" s="113"/>
      <c r="AC470" s="112"/>
      <c r="AD470" s="112"/>
      <c r="AE470" s="112"/>
      <c r="AF470" s="112"/>
      <c r="AG470" s="112"/>
      <c r="AH470" s="112"/>
      <c r="AI470" s="112"/>
      <c r="AJ470" s="112"/>
      <c r="AK470" s="101">
        <f t="shared" si="340"/>
        <v>0</v>
      </c>
      <c r="AL470" s="96">
        <f t="shared" si="341"/>
        <v>0</v>
      </c>
      <c r="AM470" s="98">
        <f t="shared" si="337"/>
        <v>0</v>
      </c>
      <c r="AN470" s="454"/>
      <c r="AO470" s="456"/>
    </row>
    <row r="471" spans="1:41" ht="21" customHeight="1" thickBot="1">
      <c r="A471" s="452"/>
      <c r="B471" s="131">
        <f t="shared" si="342"/>
        <v>24.630541871921181</v>
      </c>
      <c r="C471" s="457"/>
      <c r="D471" s="458"/>
      <c r="E471" s="459"/>
      <c r="F471" s="460" t="s">
        <v>183</v>
      </c>
      <c r="G471" s="461"/>
      <c r="H471" s="461"/>
      <c r="I471" s="461"/>
      <c r="J471" s="461"/>
      <c r="K471" s="461"/>
      <c r="L471" s="461"/>
      <c r="M471" s="462"/>
      <c r="N471" s="118">
        <f>IF(SUM($N467:$N470),(1-EXP(-((SUM($N467:$N470)/COUNTIF($N467:$N470,"&gt;0"))^1)))*($F$6-(MAX($N467:$N470)))*(1-1/(EXP((((COUNTIF($N467:$N470,"&gt;0")^1)-1)*0.1))))+(MAX($N467:$N470)),0)</f>
        <v>33</v>
      </c>
      <c r="O471" s="119">
        <f>IF($N471&lt;&gt;0,(($N471-$O$6)/($F$6-$O$6))*100,0)</f>
        <v>22.988505747126435</v>
      </c>
      <c r="P471" s="120">
        <f>IF(SUM($N467:$N470),(($O471*$B471)/100),0)</f>
        <v>5.6621935337749836</v>
      </c>
      <c r="Q471" s="463" t="s">
        <v>184</v>
      </c>
      <c r="R471" s="461"/>
      <c r="S471" s="461"/>
      <c r="T471" s="461"/>
      <c r="U471" s="461"/>
      <c r="V471" s="461"/>
      <c r="W471" s="461"/>
      <c r="X471" s="462"/>
      <c r="Y471" s="121">
        <f>IF(SUM($Y467:$Y470),(1-EXP(-((SUM($Y467:$Y470)/COUNTIF($Y467:$Y470,"&gt;0"))^1)))*($F$6-(MAX($Y467:$Y470)))*(1-1/(EXP((((COUNTIF($Y467:$Y470,"&gt;0")^1)-1)*0.1))))+(MAX($Y467:$Y470)),0)</f>
        <v>45.963770296852076</v>
      </c>
      <c r="Z471" s="122">
        <f>IF($Y471&lt;&gt;0,(($Y471-$O$6)/($F$6-$O$6))*100,0)</f>
        <v>37.889391145806982</v>
      </c>
      <c r="AA471" s="120">
        <f>IF(SUM($Y467:$Y470),(($Z471*$B471)/100),0)</f>
        <v>9.3323623511839848</v>
      </c>
      <c r="AB471" s="123">
        <f>+P471-AA471</f>
        <v>-3.6701688174090012</v>
      </c>
      <c r="AC471" s="124" t="s">
        <v>158</v>
      </c>
      <c r="AD471" s="463" t="s">
        <v>185</v>
      </c>
      <c r="AE471" s="461"/>
      <c r="AF471" s="461"/>
      <c r="AG471" s="461"/>
      <c r="AH471" s="461"/>
      <c r="AI471" s="461"/>
      <c r="AJ471" s="464"/>
      <c r="AK471" s="122">
        <f>IF(SUM($AK467:$AK470),(1-EXP(-((SUM($AK467:$AK470)/COUNTIF($AK467:$AK470,"&gt;0"))^1)))*($F$6-(MAX($AK467:$AK470)))*(1-1/(EXP((((COUNTIF($AK467:$AK470,"&gt;0")^1)-1)*0.1))))+(MAX($AK467:$AK470)),0)</f>
        <v>45.963770296852076</v>
      </c>
      <c r="AL471" s="122">
        <f>IF($AK471&lt;&gt;0,(($AK471-$O$6)/($F$6-$O$6))*100,0)</f>
        <v>37.889391145806982</v>
      </c>
      <c r="AM471" s="120">
        <f>IF(SUM($AK467:$AK470),(($AL471*$B471)/100),0)</f>
        <v>9.3323623511839848</v>
      </c>
      <c r="AN471" s="125" t="s">
        <v>186</v>
      </c>
      <c r="AO471" s="126">
        <f>$P471-$AM471</f>
        <v>-3.6701688174090012</v>
      </c>
    </row>
    <row r="472" spans="1:41">
      <c r="T472">
        <f>COUNTIF(Y467:Y470,"&lt;25")</f>
        <v>1</v>
      </c>
      <c r="U472">
        <f>COUNTIFS((Y467:Y470),"&gt;=25",(Y467:Y470),"&lt;50")</f>
        <v>3</v>
      </c>
      <c r="V472">
        <f>COUNTIFS((Y467:Y470),"&gt;=50",(Y467:Y470),"&lt;70")</f>
        <v>0</v>
      </c>
      <c r="W472">
        <f>COUNTIFS((Y467:Y470),"&gt;70",(Y467:Y470),"&lt;100")</f>
        <v>0</v>
      </c>
      <c r="X472">
        <f>SUM(T472:W472)</f>
        <v>4</v>
      </c>
      <c r="AF472">
        <f>COUNTIF(AK467:AK470,"&lt;25")</f>
        <v>1</v>
      </c>
      <c r="AG472">
        <f>COUNTIFS((AK467:AK470),"&gt;=25",(AK467:AK470),"&lt;50")</f>
        <v>3</v>
      </c>
      <c r="AH472">
        <f>COUNTIFS((AK467:AK470),"&gt;=50",(AK467:AK470),"&lt;70")</f>
        <v>0</v>
      </c>
      <c r="AI472">
        <f>COUNTIFS((AK467:AK470),"&gt;70",(AK467:AK470),"&lt;100")</f>
        <v>0</v>
      </c>
      <c r="AJ472">
        <f>SUM(AF472:AI472)</f>
        <v>4</v>
      </c>
    </row>
    <row r="475" spans="1:41">
      <c r="Q475" s="578" t="s">
        <v>275</v>
      </c>
      <c r="R475" s="579"/>
      <c r="S475" s="579"/>
      <c r="T475" s="579"/>
      <c r="U475" s="579"/>
      <c r="V475" s="579"/>
      <c r="W475" s="579"/>
      <c r="X475" s="579"/>
      <c r="Y475" s="579"/>
      <c r="Z475" s="579"/>
      <c r="AA475" s="579"/>
      <c r="AB475" s="579"/>
      <c r="AC475" s="579"/>
      <c r="AD475" s="579"/>
    </row>
    <row r="476" spans="1:41">
      <c r="E476" t="s">
        <v>278</v>
      </c>
      <c r="Q476" s="579"/>
      <c r="R476" s="579"/>
      <c r="S476" s="579"/>
      <c r="T476" s="579"/>
      <c r="U476" s="579"/>
      <c r="V476" s="579"/>
      <c r="W476" s="579"/>
      <c r="X476" s="579"/>
      <c r="Y476" s="579"/>
      <c r="Z476" s="579"/>
      <c r="AA476" s="579"/>
      <c r="AB476" s="579"/>
      <c r="AC476" s="579"/>
      <c r="AD476" s="579"/>
    </row>
    <row r="477" spans="1:41">
      <c r="E477" t="s">
        <v>279</v>
      </c>
      <c r="Q477" s="579"/>
      <c r="R477" s="579"/>
      <c r="S477" s="579"/>
      <c r="T477" s="579"/>
      <c r="U477" s="579"/>
      <c r="V477" s="579"/>
      <c r="W477" s="579"/>
      <c r="X477" s="579"/>
      <c r="Y477" s="579"/>
      <c r="Z477" s="579"/>
      <c r="AA477" s="579"/>
      <c r="AB477" s="579"/>
      <c r="AC477" s="579"/>
      <c r="AD477" s="579"/>
    </row>
    <row r="478" spans="1:41">
      <c r="E478" t="s">
        <v>280</v>
      </c>
    </row>
    <row r="479" spans="1:41">
      <c r="E479" t="s">
        <v>281</v>
      </c>
    </row>
    <row r="481" spans="3:43" ht="15.75" thickBot="1"/>
    <row r="482" spans="3:43" ht="132" customHeight="1" thickBot="1">
      <c r="C482" s="195" t="s">
        <v>269</v>
      </c>
      <c r="D482" s="217" t="s">
        <v>108</v>
      </c>
      <c r="E482" s="197" t="s">
        <v>109</v>
      </c>
      <c r="F482" s="197" t="s">
        <v>191</v>
      </c>
      <c r="G482" s="197" t="s">
        <v>192</v>
      </c>
      <c r="H482" s="197" t="s">
        <v>187</v>
      </c>
      <c r="I482" s="197" t="s">
        <v>113</v>
      </c>
      <c r="J482" s="197" t="s">
        <v>114</v>
      </c>
      <c r="K482" s="197" t="s">
        <v>115</v>
      </c>
      <c r="L482" s="197" t="s">
        <v>116</v>
      </c>
      <c r="M482" s="197" t="s">
        <v>193</v>
      </c>
      <c r="N482" s="197" t="s">
        <v>194</v>
      </c>
      <c r="O482" s="197" t="s">
        <v>195</v>
      </c>
      <c r="P482" s="197" t="s">
        <v>196</v>
      </c>
      <c r="Q482" s="198" t="s">
        <v>121</v>
      </c>
      <c r="R482" s="232" t="s">
        <v>268</v>
      </c>
      <c r="S482" s="194"/>
      <c r="T482" s="194"/>
      <c r="U482" s="194"/>
      <c r="V482" s="194"/>
      <c r="W482" s="194"/>
      <c r="X482" s="508" t="s">
        <v>270</v>
      </c>
      <c r="Y482" s="509"/>
      <c r="Z482" s="509"/>
      <c r="AA482" s="509"/>
      <c r="AB482" s="197" t="s">
        <v>108</v>
      </c>
      <c r="AC482" s="197" t="s">
        <v>109</v>
      </c>
      <c r="AD482" s="197" t="s">
        <v>191</v>
      </c>
      <c r="AE482" s="197" t="s">
        <v>192</v>
      </c>
      <c r="AF482" s="197" t="s">
        <v>187</v>
      </c>
      <c r="AG482" s="197" t="s">
        <v>113</v>
      </c>
      <c r="AH482" s="197" t="s">
        <v>114</v>
      </c>
      <c r="AI482" s="197" t="s">
        <v>115</v>
      </c>
      <c r="AJ482" s="197" t="s">
        <v>116</v>
      </c>
      <c r="AK482" s="197" t="s">
        <v>193</v>
      </c>
      <c r="AL482" s="197" t="s">
        <v>194</v>
      </c>
      <c r="AM482" s="197" t="s">
        <v>195</v>
      </c>
      <c r="AN482" s="197" t="s">
        <v>196</v>
      </c>
      <c r="AO482" s="197" t="s">
        <v>121</v>
      </c>
      <c r="AP482" s="235" t="s">
        <v>268</v>
      </c>
      <c r="AQ482" s="196"/>
    </row>
    <row r="483" spans="3:43" ht="21">
      <c r="C483" s="205" t="s">
        <v>43</v>
      </c>
      <c r="D483" s="239">
        <f>-AA38</f>
        <v>-6.4209274673008334</v>
      </c>
      <c r="E483" s="240">
        <f>-AA39</f>
        <v>-7.5883688249918944</v>
      </c>
      <c r="F483" s="240">
        <v>0</v>
      </c>
      <c r="G483" s="240">
        <v>0</v>
      </c>
      <c r="H483" s="240">
        <f>-AA40</f>
        <v>-2.918603394227651</v>
      </c>
      <c r="I483" s="240">
        <f>-AA41</f>
        <v>-2.918603394227651</v>
      </c>
      <c r="J483" s="240">
        <f>-AA42</f>
        <v>-3.7941844124959472</v>
      </c>
      <c r="K483" s="240">
        <f>-AA43</f>
        <v>-3.7941844124959472</v>
      </c>
      <c r="L483" s="240">
        <v>0</v>
      </c>
      <c r="M483" s="240">
        <v>0</v>
      </c>
      <c r="N483" s="240">
        <v>0</v>
      </c>
      <c r="O483" s="240">
        <v>0</v>
      </c>
      <c r="P483" s="240">
        <f>-AA44</f>
        <v>-6.1290671278780664</v>
      </c>
      <c r="Q483" s="256">
        <f>AA49</f>
        <v>0</v>
      </c>
      <c r="R483" s="257">
        <f>SUM(D483:Q483)</f>
        <v>-33.563939033617999</v>
      </c>
      <c r="T483" s="227"/>
      <c r="U483" s="227"/>
      <c r="V483" s="227"/>
      <c r="W483" s="227"/>
      <c r="X483" s="510" t="s">
        <v>43</v>
      </c>
      <c r="Y483" s="511"/>
      <c r="Z483" s="511"/>
      <c r="AA483" s="512"/>
      <c r="AB483" s="239">
        <f t="shared" ref="AB483:AO483" si="344">D483</f>
        <v>-6.4209274673008334</v>
      </c>
      <c r="AC483" s="240">
        <f>E483</f>
        <v>-7.5883688249918944</v>
      </c>
      <c r="AD483" s="240">
        <f t="shared" si="344"/>
        <v>0</v>
      </c>
      <c r="AE483" s="240">
        <f t="shared" si="344"/>
        <v>0</v>
      </c>
      <c r="AF483" s="240">
        <f t="shared" si="344"/>
        <v>-2.918603394227651</v>
      </c>
      <c r="AG483" s="240">
        <f t="shared" si="344"/>
        <v>-2.918603394227651</v>
      </c>
      <c r="AH483" s="240">
        <f t="shared" si="344"/>
        <v>-3.7941844124959472</v>
      </c>
      <c r="AI483" s="240">
        <f t="shared" si="344"/>
        <v>-3.7941844124959472</v>
      </c>
      <c r="AJ483" s="240">
        <f t="shared" si="344"/>
        <v>0</v>
      </c>
      <c r="AK483" s="240">
        <f t="shared" si="344"/>
        <v>0</v>
      </c>
      <c r="AL483" s="240">
        <f t="shared" si="344"/>
        <v>0</v>
      </c>
      <c r="AM483" s="240">
        <f t="shared" si="344"/>
        <v>0</v>
      </c>
      <c r="AN483" s="240">
        <f t="shared" si="344"/>
        <v>-6.1290671278780664</v>
      </c>
      <c r="AO483" s="256">
        <f t="shared" si="344"/>
        <v>0</v>
      </c>
      <c r="AP483" s="266">
        <f>SUM(AB483:AO483)</f>
        <v>-33.563939033617999</v>
      </c>
    </row>
    <row r="484" spans="3:43" ht="21">
      <c r="C484" s="206" t="s">
        <v>77</v>
      </c>
      <c r="D484" s="242">
        <v>0</v>
      </c>
      <c r="E484" s="242">
        <v>0</v>
      </c>
      <c r="F484" s="242">
        <v>0</v>
      </c>
      <c r="G484" s="242">
        <v>0</v>
      </c>
      <c r="H484" s="242">
        <v>0</v>
      </c>
      <c r="I484" s="242">
        <v>0</v>
      </c>
      <c r="J484" s="242">
        <v>0</v>
      </c>
      <c r="K484" s="242">
        <v>0</v>
      </c>
      <c r="L484" s="242">
        <v>0</v>
      </c>
      <c r="M484" s="242">
        <v>0</v>
      </c>
      <c r="N484" s="242">
        <v>0</v>
      </c>
      <c r="O484" s="242">
        <v>0</v>
      </c>
      <c r="P484" s="244">
        <f>-AA55</f>
        <v>-2.4321694951897093</v>
      </c>
      <c r="Q484" s="258">
        <v>0</v>
      </c>
      <c r="R484" s="259">
        <f t="shared" ref="R484:R510" si="345">SUM(D484:Q484)</f>
        <v>-2.4321694951897093</v>
      </c>
      <c r="T484" s="228"/>
      <c r="U484" s="229"/>
      <c r="V484" s="229"/>
      <c r="W484" s="230"/>
      <c r="X484" s="516" t="s">
        <v>77</v>
      </c>
      <c r="Y484" s="517"/>
      <c r="Z484" s="517"/>
      <c r="AA484" s="518"/>
      <c r="AB484" s="242">
        <f t="shared" ref="AB484:AO484" si="346">D484</f>
        <v>0</v>
      </c>
      <c r="AC484" s="244">
        <f t="shared" si="346"/>
        <v>0</v>
      </c>
      <c r="AD484" s="244">
        <f t="shared" si="346"/>
        <v>0</v>
      </c>
      <c r="AE484" s="244">
        <f t="shared" si="346"/>
        <v>0</v>
      </c>
      <c r="AF484" s="244">
        <f t="shared" si="346"/>
        <v>0</v>
      </c>
      <c r="AG484" s="244">
        <f t="shared" si="346"/>
        <v>0</v>
      </c>
      <c r="AH484" s="244">
        <f t="shared" si="346"/>
        <v>0</v>
      </c>
      <c r="AI484" s="244">
        <f t="shared" si="346"/>
        <v>0</v>
      </c>
      <c r="AJ484" s="244">
        <f t="shared" si="346"/>
        <v>0</v>
      </c>
      <c r="AK484" s="244">
        <f t="shared" si="346"/>
        <v>0</v>
      </c>
      <c r="AL484" s="244">
        <f t="shared" si="346"/>
        <v>0</v>
      </c>
      <c r="AM484" s="244">
        <f t="shared" si="346"/>
        <v>0</v>
      </c>
      <c r="AN484" s="244">
        <f t="shared" si="346"/>
        <v>-2.4321694951897093</v>
      </c>
      <c r="AO484" s="267">
        <f t="shared" si="346"/>
        <v>0</v>
      </c>
      <c r="AP484" s="259">
        <f t="shared" ref="AP484:AP510" si="347">SUM(AB484:AO484)</f>
        <v>-2.4321694951897093</v>
      </c>
    </row>
    <row r="485" spans="3:43" ht="21">
      <c r="C485" s="206" t="s">
        <v>78</v>
      </c>
      <c r="D485" s="242">
        <f>-AA64</f>
        <v>-13.279645443735815</v>
      </c>
      <c r="E485" s="244">
        <f>-AA65</f>
        <v>-9.1936006918171014</v>
      </c>
      <c r="F485" s="244">
        <f>-AA66</f>
        <v>-8.5125932331639813</v>
      </c>
      <c r="G485" s="244">
        <f>-AA67</f>
        <v>-9.1936006918171014</v>
      </c>
      <c r="H485" s="243">
        <v>0</v>
      </c>
      <c r="I485" s="244">
        <f>-AA68</f>
        <v>-5.4480596692249481</v>
      </c>
      <c r="J485" s="244">
        <f>-AA69</f>
        <v>-5.4480596692249481</v>
      </c>
      <c r="K485" s="244">
        <f>-AA70</f>
        <v>-6.4695708572046273</v>
      </c>
      <c r="L485" s="246">
        <v>0</v>
      </c>
      <c r="M485" s="244">
        <f>-AA71</f>
        <v>-4.4265484812452716</v>
      </c>
      <c r="N485" s="244">
        <f>-AA72</f>
        <v>-4.4265484812452716</v>
      </c>
      <c r="O485" s="244">
        <f>-AA73</f>
        <v>-6.8100745865311856</v>
      </c>
      <c r="P485" s="243">
        <v>0</v>
      </c>
      <c r="Q485" s="258">
        <v>0</v>
      </c>
      <c r="R485" s="259">
        <f t="shared" si="345"/>
        <v>-73.208301805210255</v>
      </c>
      <c r="T485" s="228"/>
      <c r="U485" s="229"/>
      <c r="V485" s="227"/>
      <c r="W485" s="230"/>
      <c r="X485" s="516" t="s">
        <v>78</v>
      </c>
      <c r="Y485" s="517"/>
      <c r="Z485" s="517"/>
      <c r="AA485" s="518"/>
      <c r="AB485" s="242">
        <f>-AM64</f>
        <v>-4.7670522105718307</v>
      </c>
      <c r="AC485" s="244">
        <f t="shared" ref="AC485:AO485" si="348">E485</f>
        <v>-9.1936006918171014</v>
      </c>
      <c r="AD485" s="244">
        <f t="shared" si="348"/>
        <v>-8.5125932331639813</v>
      </c>
      <c r="AE485" s="244">
        <f t="shared" si="348"/>
        <v>-9.1936006918171014</v>
      </c>
      <c r="AF485" s="244">
        <f t="shared" si="348"/>
        <v>0</v>
      </c>
      <c r="AG485" s="244">
        <f t="shared" si="348"/>
        <v>-5.4480596692249481</v>
      </c>
      <c r="AH485" s="244">
        <f t="shared" si="348"/>
        <v>-5.4480596692249481</v>
      </c>
      <c r="AI485" s="244">
        <f t="shared" si="348"/>
        <v>-6.4695708572046273</v>
      </c>
      <c r="AJ485" s="244">
        <f t="shared" si="348"/>
        <v>0</v>
      </c>
      <c r="AK485" s="244">
        <f t="shared" si="348"/>
        <v>-4.4265484812452716</v>
      </c>
      <c r="AL485" s="244">
        <f t="shared" si="348"/>
        <v>-4.4265484812452716</v>
      </c>
      <c r="AM485" s="244">
        <f t="shared" si="348"/>
        <v>-6.8100745865311856</v>
      </c>
      <c r="AN485" s="244">
        <f t="shared" si="348"/>
        <v>0</v>
      </c>
      <c r="AO485" s="267">
        <f t="shared" si="348"/>
        <v>0</v>
      </c>
      <c r="AP485" s="259">
        <f t="shared" si="347"/>
        <v>-64.695708572046257</v>
      </c>
    </row>
    <row r="486" spans="3:43" ht="21">
      <c r="C486" s="206" t="s">
        <v>79</v>
      </c>
      <c r="D486" s="242">
        <f>-AA82</f>
        <v>-1.0215111879796779</v>
      </c>
      <c r="E486" s="244">
        <f>-AA83</f>
        <v>-2.0430223759593558</v>
      </c>
      <c r="F486" s="244">
        <f>-AA84</f>
        <v>-2.7240298346124741</v>
      </c>
      <c r="G486" s="244">
        <f>-AA84</f>
        <v>-2.7240298346124741</v>
      </c>
      <c r="H486" s="244">
        <f>-AA85</f>
        <v>-8.5125932331639813</v>
      </c>
      <c r="I486" s="243">
        <v>0</v>
      </c>
      <c r="J486" s="243">
        <v>0</v>
      </c>
      <c r="K486" s="243">
        <v>0</v>
      </c>
      <c r="L486" s="243">
        <v>0</v>
      </c>
      <c r="M486" s="243">
        <v>0</v>
      </c>
      <c r="N486" s="243">
        <v>0</v>
      </c>
      <c r="O486" s="243">
        <v>0</v>
      </c>
      <c r="P486" s="244">
        <f>-AA86</f>
        <v>-11.236623067776456</v>
      </c>
      <c r="Q486" s="260">
        <f>-AA87</f>
        <v>-14.301156631715489</v>
      </c>
      <c r="R486" s="259">
        <f t="shared" si="345"/>
        <v>-42.562966165819915</v>
      </c>
      <c r="T486" s="228"/>
      <c r="U486" s="229"/>
      <c r="V486" s="229"/>
      <c r="W486" s="230"/>
      <c r="X486" s="516" t="s">
        <v>79</v>
      </c>
      <c r="Y486" s="517"/>
      <c r="Z486" s="517"/>
      <c r="AA486" s="518"/>
      <c r="AB486" s="242">
        <f t="shared" ref="AB486:AO486" si="349">D486</f>
        <v>-1.0215111879796779</v>
      </c>
      <c r="AC486" s="244">
        <f t="shared" si="349"/>
        <v>-2.0430223759593558</v>
      </c>
      <c r="AD486" s="244">
        <f t="shared" si="349"/>
        <v>-2.7240298346124741</v>
      </c>
      <c r="AE486" s="244">
        <f t="shared" si="349"/>
        <v>-2.7240298346124741</v>
      </c>
      <c r="AF486" s="244">
        <f t="shared" si="349"/>
        <v>-8.5125932331639813</v>
      </c>
      <c r="AG486" s="244">
        <f t="shared" si="349"/>
        <v>0</v>
      </c>
      <c r="AH486" s="244">
        <f t="shared" si="349"/>
        <v>0</v>
      </c>
      <c r="AI486" s="244">
        <f t="shared" si="349"/>
        <v>0</v>
      </c>
      <c r="AJ486" s="244">
        <f t="shared" si="349"/>
        <v>0</v>
      </c>
      <c r="AK486" s="244">
        <f t="shared" si="349"/>
        <v>0</v>
      </c>
      <c r="AL486" s="244">
        <f t="shared" si="349"/>
        <v>0</v>
      </c>
      <c r="AM486" s="244">
        <f t="shared" si="349"/>
        <v>0</v>
      </c>
      <c r="AN486" s="244">
        <f>-AM87</f>
        <v>-4.7670522105718307</v>
      </c>
      <c r="AO486" s="267">
        <f t="shared" si="349"/>
        <v>-14.301156631715489</v>
      </c>
      <c r="AP486" s="259">
        <f t="shared" si="347"/>
        <v>-36.093395308615285</v>
      </c>
    </row>
    <row r="487" spans="3:43" ht="21">
      <c r="C487" s="206" t="s">
        <v>80</v>
      </c>
      <c r="D487" s="242">
        <f>-AA96</f>
        <v>-7.004648146146363</v>
      </c>
      <c r="E487" s="244">
        <f>-AA97</f>
        <v>-6.6155010269160099</v>
      </c>
      <c r="F487" s="244">
        <f>-AA98</f>
        <v>-4.2806183115338889</v>
      </c>
      <c r="G487" s="244">
        <f>-AA99</f>
        <v>-6.226353907685656</v>
      </c>
      <c r="H487" s="244">
        <f>-AA100</f>
        <v>-5.8372067884553029</v>
      </c>
      <c r="I487" s="243">
        <v>0</v>
      </c>
      <c r="J487" s="243">
        <v>0</v>
      </c>
      <c r="K487" s="243">
        <v>0</v>
      </c>
      <c r="L487" s="243">
        <v>0</v>
      </c>
      <c r="M487" s="243">
        <v>0</v>
      </c>
      <c r="N487" s="243">
        <v>0</v>
      </c>
      <c r="O487" s="243">
        <v>0</v>
      </c>
      <c r="P487" s="243">
        <v>0</v>
      </c>
      <c r="Q487" s="258">
        <v>0</v>
      </c>
      <c r="R487" s="259">
        <f t="shared" si="345"/>
        <v>-29.964328180737219</v>
      </c>
      <c r="T487" s="228"/>
      <c r="U487" s="229"/>
      <c r="V487" s="229"/>
      <c r="W487" s="230"/>
      <c r="X487" s="516" t="s">
        <v>80</v>
      </c>
      <c r="Y487" s="517"/>
      <c r="Z487" s="517"/>
      <c r="AA487" s="518"/>
      <c r="AB487" s="242">
        <f t="shared" ref="AB487:AO487" si="350">D487</f>
        <v>-7.004648146146363</v>
      </c>
      <c r="AC487" s="244">
        <f t="shared" si="350"/>
        <v>-6.6155010269160099</v>
      </c>
      <c r="AD487" s="244">
        <f t="shared" si="350"/>
        <v>-4.2806183115338889</v>
      </c>
      <c r="AE487" s="244">
        <f t="shared" si="350"/>
        <v>-6.226353907685656</v>
      </c>
      <c r="AF487" s="244">
        <f t="shared" si="350"/>
        <v>-5.8372067884553029</v>
      </c>
      <c r="AG487" s="244">
        <f t="shared" si="350"/>
        <v>0</v>
      </c>
      <c r="AH487" s="244">
        <f t="shared" si="350"/>
        <v>0</v>
      </c>
      <c r="AI487" s="244">
        <f t="shared" si="350"/>
        <v>0</v>
      </c>
      <c r="AJ487" s="244">
        <f t="shared" si="350"/>
        <v>0</v>
      </c>
      <c r="AK487" s="244">
        <f t="shared" si="350"/>
        <v>0</v>
      </c>
      <c r="AL487" s="244">
        <f t="shared" si="350"/>
        <v>0</v>
      </c>
      <c r="AM487" s="244">
        <f t="shared" si="350"/>
        <v>0</v>
      </c>
      <c r="AN487" s="244">
        <f t="shared" si="350"/>
        <v>0</v>
      </c>
      <c r="AO487" s="267">
        <f t="shared" si="350"/>
        <v>0</v>
      </c>
      <c r="AP487" s="259">
        <f t="shared" si="347"/>
        <v>-29.964328180737219</v>
      </c>
    </row>
    <row r="488" spans="3:43" ht="21">
      <c r="C488" s="206" t="s">
        <v>81</v>
      </c>
      <c r="D488" s="242">
        <f>-AA109</f>
        <v>-17.087952130719959</v>
      </c>
      <c r="E488" s="244">
        <f>-AA110</f>
        <v>-15.189290782862184</v>
      </c>
      <c r="F488" s="244">
        <f>-AA111</f>
        <v>-11.771700356718195</v>
      </c>
      <c r="G488" s="244">
        <f>-AA112</f>
        <v>-6.4554485827164285</v>
      </c>
      <c r="H488" s="244">
        <f>-AA113</f>
        <v>-4.5567872348586551</v>
      </c>
      <c r="I488" s="244">
        <f>-AA114</f>
        <v>-4.5567872348586551</v>
      </c>
      <c r="J488" s="244">
        <f>-AA115</f>
        <v>-8.733842200145757</v>
      </c>
      <c r="K488" s="244">
        <f>-AA116</f>
        <v>-8.733842200145757</v>
      </c>
      <c r="L488" s="243">
        <v>0</v>
      </c>
      <c r="M488" s="243">
        <v>0</v>
      </c>
      <c r="N488" s="243">
        <v>0</v>
      </c>
      <c r="O488" s="243">
        <v>0</v>
      </c>
      <c r="P488" s="244">
        <f>-AA117</f>
        <v>-8.733842200145757</v>
      </c>
      <c r="Q488" s="258">
        <v>0</v>
      </c>
      <c r="R488" s="259">
        <f t="shared" si="345"/>
        <v>-85.819492923171353</v>
      </c>
      <c r="T488" s="228"/>
      <c r="U488" s="229"/>
      <c r="V488" s="227"/>
      <c r="W488" s="230"/>
      <c r="X488" s="516" t="s">
        <v>81</v>
      </c>
      <c r="Y488" s="517"/>
      <c r="Z488" s="517"/>
      <c r="AA488" s="518"/>
      <c r="AB488" s="242">
        <f>-AM109</f>
        <v>-9.4933067392888653</v>
      </c>
      <c r="AC488" s="244">
        <f>-AM110</f>
        <v>-9.4933067392888653</v>
      </c>
      <c r="AD488" s="244">
        <f t="shared" ref="AD488:AO488" si="351">F488</f>
        <v>-11.771700356718195</v>
      </c>
      <c r="AE488" s="244">
        <f t="shared" si="351"/>
        <v>-6.4554485827164285</v>
      </c>
      <c r="AF488" s="244">
        <f t="shared" si="351"/>
        <v>-4.5567872348586551</v>
      </c>
      <c r="AG488" s="244">
        <f t="shared" si="351"/>
        <v>-4.5567872348586551</v>
      </c>
      <c r="AH488" s="244">
        <f t="shared" si="351"/>
        <v>-8.733842200145757</v>
      </c>
      <c r="AI488" s="244">
        <f t="shared" si="351"/>
        <v>-8.733842200145757</v>
      </c>
      <c r="AJ488" s="244">
        <f t="shared" si="351"/>
        <v>0</v>
      </c>
      <c r="AK488" s="244">
        <f t="shared" si="351"/>
        <v>0</v>
      </c>
      <c r="AL488" s="244">
        <f t="shared" si="351"/>
        <v>0</v>
      </c>
      <c r="AM488" s="244">
        <f t="shared" si="351"/>
        <v>0</v>
      </c>
      <c r="AN488" s="244">
        <f t="shared" si="351"/>
        <v>-8.733842200145757</v>
      </c>
      <c r="AO488" s="267">
        <f t="shared" si="351"/>
        <v>0</v>
      </c>
      <c r="AP488" s="259">
        <f t="shared" si="347"/>
        <v>-72.528863488166934</v>
      </c>
    </row>
    <row r="489" spans="3:43" ht="21">
      <c r="C489" s="206" t="s">
        <v>50</v>
      </c>
      <c r="D489" s="242">
        <f>-AA126</f>
        <v>-19.746078017720841</v>
      </c>
      <c r="E489" s="244">
        <f>-AA127</f>
        <v>-10.632503548003529</v>
      </c>
      <c r="F489" s="246">
        <v>0</v>
      </c>
      <c r="G489" s="244">
        <f>-AA128</f>
        <v>-10.632503548003529</v>
      </c>
      <c r="H489" s="244">
        <f>-AA129</f>
        <v>-4.5567872348586551</v>
      </c>
      <c r="I489" s="244">
        <f>-AA130</f>
        <v>-4.5567872348586551</v>
      </c>
      <c r="J489" s="261">
        <f>-AA131</f>
        <v>-3.5441678493345097</v>
      </c>
      <c r="K489" s="244">
        <f>-AA132</f>
        <v>-9.6198841624793836</v>
      </c>
      <c r="L489" s="244">
        <f>-AA133</f>
        <v>-31.897510644010584</v>
      </c>
      <c r="M489" s="243">
        <v>0</v>
      </c>
      <c r="N489" s="243">
        <v>0</v>
      </c>
      <c r="O489" s="244">
        <f>-AA134</f>
        <v>-14.682981090100109</v>
      </c>
      <c r="P489" s="244">
        <f>-AA135</f>
        <v>-6.5820260059069469</v>
      </c>
      <c r="Q489" s="260">
        <f>-AA136</f>
        <v>-12.151432626289747</v>
      </c>
      <c r="R489" s="259">
        <f t="shared" si="345"/>
        <v>-128.60266196156647</v>
      </c>
      <c r="T489" s="228"/>
      <c r="U489" s="230"/>
      <c r="V489" s="229"/>
      <c r="W489" s="227"/>
      <c r="X489" s="516" t="s">
        <v>50</v>
      </c>
      <c r="Y489" s="517"/>
      <c r="Z489" s="517"/>
      <c r="AA489" s="518"/>
      <c r="AB489" s="242">
        <f>-AM126</f>
        <v>-4.5567872348586551</v>
      </c>
      <c r="AC489" s="244">
        <f t="shared" ref="AC489:AO489" si="352">E489</f>
        <v>-10.632503548003529</v>
      </c>
      <c r="AD489" s="244">
        <f t="shared" si="352"/>
        <v>0</v>
      </c>
      <c r="AE489" s="244">
        <f t="shared" si="352"/>
        <v>-10.632503548003529</v>
      </c>
      <c r="AF489" s="244">
        <f t="shared" si="352"/>
        <v>-4.5567872348586551</v>
      </c>
      <c r="AG489" s="244">
        <f t="shared" si="352"/>
        <v>-4.5567872348586551</v>
      </c>
      <c r="AH489" s="244">
        <f t="shared" si="352"/>
        <v>-3.5441678493345097</v>
      </c>
      <c r="AI489" s="244">
        <f t="shared" si="352"/>
        <v>-9.6198841624793836</v>
      </c>
      <c r="AJ489" s="244">
        <f>-AM134</f>
        <v>-14.682981090100109</v>
      </c>
      <c r="AK489" s="244">
        <f t="shared" si="352"/>
        <v>0</v>
      </c>
      <c r="AL489" s="244">
        <f t="shared" si="352"/>
        <v>0</v>
      </c>
      <c r="AM489" s="244">
        <f>O489</f>
        <v>-14.682981090100109</v>
      </c>
      <c r="AN489" s="244">
        <f t="shared" si="352"/>
        <v>-6.5820260059069469</v>
      </c>
      <c r="AO489" s="267">
        <f t="shared" si="352"/>
        <v>-12.151432626289747</v>
      </c>
      <c r="AP489" s="259">
        <f t="shared" si="347"/>
        <v>-96.198841624793815</v>
      </c>
    </row>
    <row r="490" spans="3:43" ht="21">
      <c r="C490" s="206" t="s">
        <v>82</v>
      </c>
      <c r="D490" s="242">
        <f>-AA148</f>
        <v>-19.746078017720841</v>
      </c>
      <c r="E490" s="244">
        <f>-AA149</f>
        <v>-10.126193855241455</v>
      </c>
      <c r="F490" s="243">
        <v>0</v>
      </c>
      <c r="G490" s="244">
        <f>-AA150</f>
        <v>-9.6198841624793836</v>
      </c>
      <c r="H490" s="243">
        <v>0</v>
      </c>
      <c r="I490" s="243">
        <v>0</v>
      </c>
      <c r="J490" s="243">
        <v>0</v>
      </c>
      <c r="K490" s="244">
        <f>-AA151</f>
        <v>-8.1009550841931652</v>
      </c>
      <c r="L490" s="244">
        <f>-AA152</f>
        <v>-26.834413716389857</v>
      </c>
      <c r="M490" s="243">
        <v>0</v>
      </c>
      <c r="N490" s="243">
        <v>0</v>
      </c>
      <c r="O490" s="244">
        <f>-AA153</f>
        <v>-14.682981090100109</v>
      </c>
      <c r="P490" s="244">
        <f>-AA154</f>
        <v>-10.126193855241455</v>
      </c>
      <c r="Q490" s="260">
        <f>-AA155</f>
        <v>-13.670361704575967</v>
      </c>
      <c r="R490" s="259">
        <f t="shared" si="345"/>
        <v>-112.90706148594224</v>
      </c>
      <c r="T490" s="228"/>
      <c r="U490" s="229"/>
      <c r="V490" s="229"/>
      <c r="W490" s="227"/>
      <c r="X490" s="516" t="s">
        <v>82</v>
      </c>
      <c r="Y490" s="517"/>
      <c r="Z490" s="517"/>
      <c r="AA490" s="518"/>
      <c r="AB490" s="242">
        <f>-AM148</f>
        <v>-8.1009550841931652</v>
      </c>
      <c r="AC490" s="244">
        <f t="shared" ref="AC490:AO490" si="353">E490</f>
        <v>-10.126193855241455</v>
      </c>
      <c r="AD490" s="244">
        <f t="shared" si="353"/>
        <v>0</v>
      </c>
      <c r="AE490" s="244">
        <f t="shared" si="353"/>
        <v>-9.6198841624793836</v>
      </c>
      <c r="AF490" s="244">
        <f t="shared" si="353"/>
        <v>0</v>
      </c>
      <c r="AG490" s="244">
        <f t="shared" si="353"/>
        <v>0</v>
      </c>
      <c r="AH490" s="244">
        <f t="shared" si="353"/>
        <v>0</v>
      </c>
      <c r="AI490" s="244">
        <f t="shared" si="353"/>
        <v>-8.1009550841931652</v>
      </c>
      <c r="AJ490" s="244">
        <f>-AM152</f>
        <v>-10.632503548003529</v>
      </c>
      <c r="AK490" s="244">
        <f t="shared" si="353"/>
        <v>0</v>
      </c>
      <c r="AL490" s="244">
        <f t="shared" si="353"/>
        <v>0</v>
      </c>
      <c r="AM490" s="244">
        <f t="shared" si="353"/>
        <v>-14.682981090100109</v>
      </c>
      <c r="AN490" s="244">
        <f t="shared" si="353"/>
        <v>-10.126193855241455</v>
      </c>
      <c r="AO490" s="267">
        <f t="shared" si="353"/>
        <v>-13.670361704575967</v>
      </c>
      <c r="AP490" s="259">
        <f t="shared" si="347"/>
        <v>-85.060028384028229</v>
      </c>
    </row>
    <row r="491" spans="3:43" ht="21">
      <c r="C491" s="206" t="s">
        <v>83</v>
      </c>
      <c r="D491" s="242">
        <f>-AA168</f>
        <v>-9.6831728740746446</v>
      </c>
      <c r="E491" s="244">
        <f>-AA169</f>
        <v>-3.9871888305013243</v>
      </c>
      <c r="F491" s="244">
        <f>-AA170</f>
        <v>-5.1263856392159877</v>
      </c>
      <c r="G491" s="244">
        <f>-AA171</f>
        <v>-10.822369682789308</v>
      </c>
      <c r="H491" s="244">
        <f>-AA172</f>
        <v>-7.4047792566453179</v>
      </c>
      <c r="I491" s="243">
        <v>0</v>
      </c>
      <c r="J491" s="243">
        <v>0</v>
      </c>
      <c r="K491" s="243">
        <v>0</v>
      </c>
      <c r="L491" s="243">
        <v>0</v>
      </c>
      <c r="M491" s="243">
        <v>0</v>
      </c>
      <c r="N491" s="243">
        <v>0</v>
      </c>
      <c r="O491" s="244">
        <f>-AA173</f>
        <v>-3.9871888305013243</v>
      </c>
      <c r="P491" s="244">
        <f>-AA174</f>
        <v>-13.100763300218636</v>
      </c>
      <c r="Q491" s="258">
        <v>0</v>
      </c>
      <c r="R491" s="259">
        <f t="shared" si="345"/>
        <v>-54.111848413946547</v>
      </c>
      <c r="T491" s="228"/>
      <c r="U491" s="229"/>
      <c r="V491" s="229"/>
      <c r="W491" s="227"/>
      <c r="X491" s="516" t="s">
        <v>83</v>
      </c>
      <c r="Y491" s="517"/>
      <c r="Z491" s="517"/>
      <c r="AA491" s="518"/>
      <c r="AB491" s="242">
        <f t="shared" ref="AB491:AO491" si="354">D491</f>
        <v>-9.6831728740746446</v>
      </c>
      <c r="AC491" s="244">
        <f t="shared" si="354"/>
        <v>-3.9871888305013243</v>
      </c>
      <c r="AD491" s="244">
        <f t="shared" si="354"/>
        <v>-5.1263856392159877</v>
      </c>
      <c r="AE491" s="244">
        <f t="shared" si="354"/>
        <v>-10.822369682789308</v>
      </c>
      <c r="AF491" s="244">
        <f t="shared" si="354"/>
        <v>-7.4047792566453179</v>
      </c>
      <c r="AG491" s="244">
        <f t="shared" si="354"/>
        <v>0</v>
      </c>
      <c r="AH491" s="244">
        <f t="shared" si="354"/>
        <v>0</v>
      </c>
      <c r="AI491" s="244">
        <f t="shared" si="354"/>
        <v>0</v>
      </c>
      <c r="AJ491" s="244">
        <f t="shared" si="354"/>
        <v>0</v>
      </c>
      <c r="AK491" s="244">
        <f t="shared" si="354"/>
        <v>0</v>
      </c>
      <c r="AL491" s="244">
        <f t="shared" si="354"/>
        <v>0</v>
      </c>
      <c r="AM491" s="244">
        <f t="shared" si="354"/>
        <v>-3.9871888305013243</v>
      </c>
      <c r="AN491" s="244">
        <f t="shared" si="354"/>
        <v>-13.100763300218636</v>
      </c>
      <c r="AO491" s="267">
        <f t="shared" si="354"/>
        <v>0</v>
      </c>
      <c r="AP491" s="259">
        <f t="shared" si="347"/>
        <v>-54.111848413946547</v>
      </c>
    </row>
    <row r="492" spans="3:43" ht="21">
      <c r="C492" s="207" t="s">
        <v>84</v>
      </c>
      <c r="D492" s="242">
        <f>-AA185</f>
        <v>-34.652624426702893</v>
      </c>
      <c r="E492" s="244">
        <f>-AA186</f>
        <v>-16.986580601324953</v>
      </c>
      <c r="F492" s="244">
        <f>-AA187</f>
        <v>-22.422286393748937</v>
      </c>
      <c r="G492" s="244">
        <f>-AA188</f>
        <v>-11.550874808900966</v>
      </c>
      <c r="H492" s="243">
        <v>0</v>
      </c>
      <c r="I492" s="244">
        <f>-AA189</f>
        <v>-16.986580601324953</v>
      </c>
      <c r="J492" s="244">
        <f>-AA190</f>
        <v>-16.986580601324953</v>
      </c>
      <c r="K492" s="243">
        <v>0</v>
      </c>
      <c r="L492" s="244">
        <f>-AA191</f>
        <v>-22.422286393748937</v>
      </c>
      <c r="M492" s="244">
        <f>-AA192</f>
        <v>-16.986580601324953</v>
      </c>
      <c r="N492" s="244">
        <f>-AA193</f>
        <v>-16.986580601324953</v>
      </c>
      <c r="O492" s="244">
        <f>-AA194</f>
        <v>-21.063359945642944</v>
      </c>
      <c r="P492" s="243">
        <v>0</v>
      </c>
      <c r="Q492" s="258">
        <v>0</v>
      </c>
      <c r="R492" s="259">
        <f t="shared" si="345"/>
        <v>-197.04433497536945</v>
      </c>
      <c r="T492" s="228"/>
      <c r="U492" s="229"/>
      <c r="V492" s="227"/>
      <c r="W492" s="227"/>
      <c r="X492" s="519" t="s">
        <v>84</v>
      </c>
      <c r="Y492" s="520"/>
      <c r="Z492" s="520"/>
      <c r="AA492" s="521"/>
      <c r="AB492" s="242">
        <f>-AM185</f>
        <v>-17.666043825377951</v>
      </c>
      <c r="AC492" s="244">
        <f t="shared" ref="AC492:AO492" si="355">E492</f>
        <v>-16.986580601324953</v>
      </c>
      <c r="AD492" s="244">
        <f t="shared" si="355"/>
        <v>-22.422286393748937</v>
      </c>
      <c r="AE492" s="244">
        <f t="shared" si="355"/>
        <v>-11.550874808900966</v>
      </c>
      <c r="AF492" s="244">
        <f t="shared" si="355"/>
        <v>0</v>
      </c>
      <c r="AG492" s="244">
        <f t="shared" si="355"/>
        <v>-16.986580601324953</v>
      </c>
      <c r="AH492" s="244">
        <f t="shared" si="355"/>
        <v>-16.986580601324953</v>
      </c>
      <c r="AI492" s="244">
        <f t="shared" si="355"/>
        <v>0</v>
      </c>
      <c r="AJ492" s="244">
        <f t="shared" si="355"/>
        <v>-22.422286393748937</v>
      </c>
      <c r="AK492" s="244">
        <f t="shared" si="355"/>
        <v>-16.986580601324953</v>
      </c>
      <c r="AL492" s="244">
        <f t="shared" si="355"/>
        <v>-16.986580601324953</v>
      </c>
      <c r="AM492" s="244">
        <f t="shared" si="355"/>
        <v>-21.063359945642944</v>
      </c>
      <c r="AN492" s="244">
        <f t="shared" si="355"/>
        <v>0</v>
      </c>
      <c r="AO492" s="267">
        <f t="shared" si="355"/>
        <v>0</v>
      </c>
      <c r="AP492" s="259">
        <f t="shared" si="347"/>
        <v>-180.05775437404452</v>
      </c>
    </row>
    <row r="493" spans="3:43" ht="21">
      <c r="C493" s="207" t="s">
        <v>55</v>
      </c>
      <c r="D493" s="245">
        <v>0</v>
      </c>
      <c r="E493" s="243">
        <v>0</v>
      </c>
      <c r="F493" s="244">
        <f>-AA208</f>
        <v>-17.241379310344826</v>
      </c>
      <c r="G493" s="243">
        <v>0</v>
      </c>
      <c r="H493" s="243">
        <v>0</v>
      </c>
      <c r="I493" s="244">
        <f>-AA209</f>
        <v>-16.052318668252084</v>
      </c>
      <c r="J493" s="244">
        <f>-AA210</f>
        <v>-16.052318668252084</v>
      </c>
      <c r="K493" s="243">
        <v>0</v>
      </c>
      <c r="L493" s="244">
        <f>-AA211</f>
        <v>-20.808561236623067</v>
      </c>
      <c r="M493" s="244">
        <f>-AA212</f>
        <v>-11.296076099881095</v>
      </c>
      <c r="N493" s="244">
        <f>-AA213</f>
        <v>-11.296076099881095</v>
      </c>
      <c r="O493" s="244">
        <f>-AA214</f>
        <v>-19.619500594530322</v>
      </c>
      <c r="P493" s="243">
        <v>0</v>
      </c>
      <c r="Q493" s="258">
        <v>0</v>
      </c>
      <c r="R493" s="259">
        <f t="shared" si="345"/>
        <v>-112.36623067776456</v>
      </c>
      <c r="T493" s="228"/>
      <c r="U493" s="229"/>
      <c r="V493" s="229"/>
      <c r="W493" s="227"/>
      <c r="X493" s="519" t="s">
        <v>55</v>
      </c>
      <c r="Y493" s="520"/>
      <c r="Z493" s="520"/>
      <c r="AA493" s="521"/>
      <c r="AB493" s="245">
        <f t="shared" ref="AB493:AO493" si="356">D493</f>
        <v>0</v>
      </c>
      <c r="AC493" s="243">
        <f t="shared" si="356"/>
        <v>0</v>
      </c>
      <c r="AD493" s="243">
        <f t="shared" si="356"/>
        <v>-17.241379310344826</v>
      </c>
      <c r="AE493" s="243">
        <f t="shared" si="356"/>
        <v>0</v>
      </c>
      <c r="AF493" s="243">
        <f t="shared" si="356"/>
        <v>0</v>
      </c>
      <c r="AG493" s="244">
        <f>I493</f>
        <v>-16.052318668252084</v>
      </c>
      <c r="AH493" s="243">
        <f t="shared" si="356"/>
        <v>-16.052318668252084</v>
      </c>
      <c r="AI493" s="243">
        <f t="shared" si="356"/>
        <v>0</v>
      </c>
      <c r="AJ493" s="243">
        <f t="shared" si="356"/>
        <v>-20.808561236623067</v>
      </c>
      <c r="AK493" s="243">
        <f t="shared" si="356"/>
        <v>-11.296076099881095</v>
      </c>
      <c r="AL493" s="243">
        <f t="shared" si="356"/>
        <v>-11.296076099881095</v>
      </c>
      <c r="AM493" s="243">
        <f t="shared" si="356"/>
        <v>-19.619500594530322</v>
      </c>
      <c r="AN493" s="243">
        <f t="shared" si="356"/>
        <v>0</v>
      </c>
      <c r="AO493" s="268">
        <f t="shared" si="356"/>
        <v>0</v>
      </c>
      <c r="AP493" s="259">
        <f t="shared" si="347"/>
        <v>-112.36623067776456</v>
      </c>
    </row>
    <row r="494" spans="3:43" ht="21">
      <c r="C494" s="207" t="s">
        <v>85</v>
      </c>
      <c r="D494" s="245">
        <v>0</v>
      </c>
      <c r="E494" s="243">
        <v>0</v>
      </c>
      <c r="F494" s="243">
        <v>0</v>
      </c>
      <c r="G494" s="244">
        <f>-AA225</f>
        <v>-5.6055715984372352</v>
      </c>
      <c r="H494" s="244">
        <f>-AA226</f>
        <v>-5.6055715984372352</v>
      </c>
      <c r="I494" s="243">
        <v>0</v>
      </c>
      <c r="J494" s="243">
        <v>0</v>
      </c>
      <c r="K494" s="243">
        <v>0</v>
      </c>
      <c r="L494" s="243">
        <v>0</v>
      </c>
      <c r="M494" s="243">
        <v>0</v>
      </c>
      <c r="N494" s="243">
        <v>0</v>
      </c>
      <c r="O494" s="243">
        <v>0</v>
      </c>
      <c r="P494" s="244">
        <f>-AA227</f>
        <v>-8.6631561066757268</v>
      </c>
      <c r="Q494" s="258">
        <v>0</v>
      </c>
      <c r="R494" s="259">
        <f t="shared" si="345"/>
        <v>-19.874299303550195</v>
      </c>
      <c r="T494" s="228"/>
      <c r="U494" s="229"/>
      <c r="V494" s="231"/>
      <c r="W494" s="227"/>
      <c r="X494" s="519" t="s">
        <v>85</v>
      </c>
      <c r="Y494" s="520"/>
      <c r="Z494" s="520"/>
      <c r="AA494" s="521"/>
      <c r="AB494" s="245">
        <f t="shared" ref="AB494:AO494" si="357">D494</f>
        <v>0</v>
      </c>
      <c r="AC494" s="243">
        <f t="shared" si="357"/>
        <v>0</v>
      </c>
      <c r="AD494" s="243">
        <f t="shared" si="357"/>
        <v>0</v>
      </c>
      <c r="AE494" s="243">
        <f t="shared" si="357"/>
        <v>-5.6055715984372352</v>
      </c>
      <c r="AF494" s="243">
        <f t="shared" si="357"/>
        <v>-5.6055715984372352</v>
      </c>
      <c r="AG494" s="243">
        <f t="shared" si="357"/>
        <v>0</v>
      </c>
      <c r="AH494" s="243">
        <f t="shared" si="357"/>
        <v>0</v>
      </c>
      <c r="AI494" s="243">
        <f t="shared" si="357"/>
        <v>0</v>
      </c>
      <c r="AJ494" s="243">
        <f t="shared" si="357"/>
        <v>0</v>
      </c>
      <c r="AK494" s="243">
        <f t="shared" si="357"/>
        <v>0</v>
      </c>
      <c r="AL494" s="243">
        <f t="shared" si="357"/>
        <v>0</v>
      </c>
      <c r="AM494" s="243">
        <f t="shared" si="357"/>
        <v>0</v>
      </c>
      <c r="AN494" s="243">
        <f t="shared" si="357"/>
        <v>-8.6631561066757268</v>
      </c>
      <c r="AO494" s="268">
        <f t="shared" si="357"/>
        <v>0</v>
      </c>
      <c r="AP494" s="259">
        <f t="shared" si="347"/>
        <v>-19.874299303550195</v>
      </c>
    </row>
    <row r="495" spans="3:43" ht="21">
      <c r="C495" s="207" t="s">
        <v>86</v>
      </c>
      <c r="D495" s="242">
        <f>-AA235</f>
        <v>-11.890606420927467</v>
      </c>
      <c r="E495" s="244">
        <f>-AA236</f>
        <v>-13.079667063020215</v>
      </c>
      <c r="F495" s="243">
        <v>0</v>
      </c>
      <c r="G495" s="243">
        <v>0</v>
      </c>
      <c r="H495" s="243">
        <v>0</v>
      </c>
      <c r="I495" s="243">
        <v>0</v>
      </c>
      <c r="J495" s="243">
        <v>0</v>
      </c>
      <c r="K495" s="244">
        <f>-AA237</f>
        <v>-13.079667063020215</v>
      </c>
      <c r="L495" s="244">
        <f>-AA238</f>
        <v>-4.756242568370987</v>
      </c>
      <c r="M495" s="243">
        <v>0</v>
      </c>
      <c r="N495" s="243">
        <v>0</v>
      </c>
      <c r="O495" s="243">
        <v>0</v>
      </c>
      <c r="P495" s="243">
        <v>0</v>
      </c>
      <c r="Q495" s="258">
        <v>0</v>
      </c>
      <c r="R495" s="259">
        <f t="shared" si="345"/>
        <v>-42.806183115338882</v>
      </c>
      <c r="T495" s="228"/>
      <c r="U495" s="229"/>
      <c r="V495" s="229"/>
      <c r="W495" s="227"/>
      <c r="X495" s="519" t="s">
        <v>86</v>
      </c>
      <c r="Y495" s="520"/>
      <c r="Z495" s="520"/>
      <c r="AA495" s="521"/>
      <c r="AB495" s="242">
        <f t="shared" ref="AB495:AO495" si="358">D495</f>
        <v>-11.890606420927467</v>
      </c>
      <c r="AC495" s="244">
        <f t="shared" si="358"/>
        <v>-13.079667063020215</v>
      </c>
      <c r="AD495" s="244">
        <f t="shared" si="358"/>
        <v>0</v>
      </c>
      <c r="AE495" s="244">
        <f t="shared" si="358"/>
        <v>0</v>
      </c>
      <c r="AF495" s="244">
        <f t="shared" si="358"/>
        <v>0</v>
      </c>
      <c r="AG495" s="244">
        <f t="shared" si="358"/>
        <v>0</v>
      </c>
      <c r="AH495" s="244">
        <f t="shared" si="358"/>
        <v>0</v>
      </c>
      <c r="AI495" s="244">
        <f t="shared" si="358"/>
        <v>-13.079667063020215</v>
      </c>
      <c r="AJ495" s="244">
        <f t="shared" si="358"/>
        <v>-4.756242568370987</v>
      </c>
      <c r="AK495" s="244">
        <f t="shared" si="358"/>
        <v>0</v>
      </c>
      <c r="AL495" s="244">
        <f t="shared" si="358"/>
        <v>0</v>
      </c>
      <c r="AM495" s="244">
        <f t="shared" si="358"/>
        <v>0</v>
      </c>
      <c r="AN495" s="244">
        <f t="shared" si="358"/>
        <v>0</v>
      </c>
      <c r="AO495" s="267">
        <f t="shared" si="358"/>
        <v>0</v>
      </c>
      <c r="AP495" s="259">
        <f t="shared" si="347"/>
        <v>-42.806183115338882</v>
      </c>
    </row>
    <row r="496" spans="3:43" ht="21">
      <c r="C496" s="208" t="s">
        <v>88</v>
      </c>
      <c r="D496" s="242">
        <f>-AA244</f>
        <v>-13.926775625033999</v>
      </c>
      <c r="E496" s="243">
        <v>0</v>
      </c>
      <c r="F496" s="243">
        <v>0</v>
      </c>
      <c r="G496" s="243">
        <v>0</v>
      </c>
      <c r="H496" s="243">
        <v>0</v>
      </c>
      <c r="I496" s="262">
        <v>0</v>
      </c>
      <c r="J496" s="244">
        <f>-AA245</f>
        <v>-3.1335245156326503</v>
      </c>
      <c r="K496" s="243">
        <v>0</v>
      </c>
      <c r="L496" s="244">
        <f>-AA246</f>
        <v>-13.57860623440815</v>
      </c>
      <c r="M496" s="243">
        <v>0</v>
      </c>
      <c r="N496" s="243">
        <v>0</v>
      </c>
      <c r="O496" s="244">
        <f>-AA247</f>
        <v>-12.882267453156448</v>
      </c>
      <c r="P496" s="244">
        <f>-AA248</f>
        <v>-3.1335245156326503</v>
      </c>
      <c r="Q496" s="260">
        <f>-AA249</f>
        <v>-10.793251109401352</v>
      </c>
      <c r="R496" s="259">
        <f t="shared" si="345"/>
        <v>-57.447949453265245</v>
      </c>
      <c r="T496" s="228"/>
      <c r="U496" s="229"/>
      <c r="V496" s="229"/>
      <c r="W496" s="227"/>
      <c r="X496" s="513" t="s">
        <v>88</v>
      </c>
      <c r="Y496" s="514"/>
      <c r="Z496" s="514"/>
      <c r="AA496" s="515"/>
      <c r="AB496" s="242">
        <f>-AM244</f>
        <v>-4.8743714687619004</v>
      </c>
      <c r="AC496" s="244">
        <f t="shared" ref="AC496:AO496" si="359">E496</f>
        <v>0</v>
      </c>
      <c r="AD496" s="244">
        <f t="shared" si="359"/>
        <v>0</v>
      </c>
      <c r="AE496" s="244">
        <f t="shared" si="359"/>
        <v>0</v>
      </c>
      <c r="AF496" s="244">
        <f t="shared" si="359"/>
        <v>0</v>
      </c>
      <c r="AG496" s="244">
        <f t="shared" si="359"/>
        <v>0</v>
      </c>
      <c r="AH496" s="244">
        <f t="shared" si="359"/>
        <v>-3.1335245156326503</v>
      </c>
      <c r="AI496" s="244">
        <f t="shared" si="359"/>
        <v>0</v>
      </c>
      <c r="AJ496" s="244">
        <f>-AM246</f>
        <v>-10.793251109401352</v>
      </c>
      <c r="AK496" s="244">
        <f t="shared" si="359"/>
        <v>0</v>
      </c>
      <c r="AL496" s="244">
        <f t="shared" si="359"/>
        <v>0</v>
      </c>
      <c r="AM496" s="244">
        <f>-AM247</f>
        <v>-10.793251109401352</v>
      </c>
      <c r="AN496" s="244">
        <f t="shared" si="359"/>
        <v>-3.1335245156326503</v>
      </c>
      <c r="AO496" s="260">
        <f t="shared" si="359"/>
        <v>-10.793251109401352</v>
      </c>
      <c r="AP496" s="259">
        <f t="shared" si="347"/>
        <v>-43.521173828231262</v>
      </c>
    </row>
    <row r="497" spans="3:42" ht="21">
      <c r="C497" s="208" t="s">
        <v>89</v>
      </c>
      <c r="D497" s="242">
        <f>-AA264</f>
        <v>-10.053391154321419</v>
      </c>
      <c r="E497" s="244">
        <f>-AA265</f>
        <v>-9.4440947207261843</v>
      </c>
      <c r="F497" s="243">
        <v>0</v>
      </c>
      <c r="G497" s="243">
        <v>0</v>
      </c>
      <c r="H497" s="243">
        <v>0</v>
      </c>
      <c r="I497" s="243">
        <v>0</v>
      </c>
      <c r="J497" s="243">
        <v>0</v>
      </c>
      <c r="K497" s="243">
        <v>0</v>
      </c>
      <c r="L497" s="244">
        <f>-AA266</f>
        <v>-8.8347982871309441</v>
      </c>
      <c r="M497" s="243">
        <v>0</v>
      </c>
      <c r="N497" s="243">
        <v>0</v>
      </c>
      <c r="O497" s="244">
        <f>-AA267</f>
        <v>-9.4440947207261843</v>
      </c>
      <c r="P497" s="243">
        <v>0</v>
      </c>
      <c r="Q497" s="258">
        <v>0</v>
      </c>
      <c r="R497" s="259">
        <f t="shared" si="345"/>
        <v>-37.77637888290473</v>
      </c>
      <c r="T497" s="228"/>
      <c r="U497" s="229"/>
      <c r="V497" s="229"/>
      <c r="W497" s="227"/>
      <c r="X497" s="513" t="s">
        <v>89</v>
      </c>
      <c r="Y497" s="514"/>
      <c r="Z497" s="514"/>
      <c r="AA497" s="515"/>
      <c r="AB497" s="242">
        <f t="shared" ref="AB497:AO497" si="360">D497</f>
        <v>-10.053391154321419</v>
      </c>
      <c r="AC497" s="244">
        <f t="shared" si="360"/>
        <v>-9.4440947207261843</v>
      </c>
      <c r="AD497" s="244">
        <f t="shared" si="360"/>
        <v>0</v>
      </c>
      <c r="AE497" s="244">
        <f t="shared" si="360"/>
        <v>0</v>
      </c>
      <c r="AF497" s="244">
        <f t="shared" si="360"/>
        <v>0</v>
      </c>
      <c r="AG497" s="244">
        <f t="shared" si="360"/>
        <v>0</v>
      </c>
      <c r="AH497" s="244">
        <f t="shared" si="360"/>
        <v>0</v>
      </c>
      <c r="AI497" s="244">
        <f t="shared" si="360"/>
        <v>0</v>
      </c>
      <c r="AJ497" s="244">
        <f t="shared" si="360"/>
        <v>-8.8347982871309441</v>
      </c>
      <c r="AK497" s="244">
        <f t="shared" si="360"/>
        <v>0</v>
      </c>
      <c r="AL497" s="244">
        <f t="shared" si="360"/>
        <v>0</v>
      </c>
      <c r="AM497" s="244">
        <f t="shared" si="360"/>
        <v>-9.4440947207261843</v>
      </c>
      <c r="AN497" s="244">
        <f t="shared" si="360"/>
        <v>0</v>
      </c>
      <c r="AO497" s="260">
        <f t="shared" si="360"/>
        <v>0</v>
      </c>
      <c r="AP497" s="259">
        <f t="shared" si="347"/>
        <v>-37.77637888290473</v>
      </c>
    </row>
    <row r="498" spans="3:42" ht="21">
      <c r="C498" s="208" t="s">
        <v>90</v>
      </c>
      <c r="D498" s="242">
        <f>-AA279</f>
        <v>-16.842694271525495</v>
      </c>
      <c r="E498" s="244">
        <f>-AA280</f>
        <v>-9.7922641113520328</v>
      </c>
      <c r="F498" s="244">
        <f>-AA281</f>
        <v>-6.2670490312652998</v>
      </c>
      <c r="G498" s="244">
        <f>-AA282</f>
        <v>-10.575645240260194</v>
      </c>
      <c r="H498" s="244">
        <f>-AA283</f>
        <v>-5.0919773379030575</v>
      </c>
      <c r="I498" s="244">
        <f>-AA284</f>
        <v>-2.741833951178569</v>
      </c>
      <c r="J498" s="244">
        <f>-AA285</f>
        <v>-2.741833951178569</v>
      </c>
      <c r="K498" s="244">
        <f>-AA286</f>
        <v>-7.8338112890816252</v>
      </c>
      <c r="L498" s="243">
        <v>0</v>
      </c>
      <c r="M498" s="244">
        <f>-AA287</f>
        <v>-4.3085962089948948</v>
      </c>
      <c r="N498" s="244">
        <f>-AA288</f>
        <v>-4.3085962089948948</v>
      </c>
      <c r="O498" s="244">
        <f>-AA289</f>
        <v>-4.7002867734489753</v>
      </c>
      <c r="P498" s="244">
        <f>-AA290</f>
        <v>-7.8338112890816252</v>
      </c>
      <c r="Q498" s="258">
        <v>0</v>
      </c>
      <c r="R498" s="259">
        <f t="shared" si="345"/>
        <v>-83.038399664265242</v>
      </c>
      <c r="T498" s="228"/>
      <c r="U498" s="229"/>
      <c r="V498" s="227"/>
      <c r="W498" s="227"/>
      <c r="X498" s="513" t="s">
        <v>90</v>
      </c>
      <c r="Y498" s="514"/>
      <c r="Z498" s="514"/>
      <c r="AA498" s="515"/>
      <c r="AB498" s="242">
        <f>-AM279</f>
        <v>-6.6587395957193811</v>
      </c>
      <c r="AC498" s="244">
        <f t="shared" ref="AC498:AO498" si="361">E498</f>
        <v>-9.7922641113520328</v>
      </c>
      <c r="AD498" s="244">
        <f t="shared" si="361"/>
        <v>-6.2670490312652998</v>
      </c>
      <c r="AE498" s="244">
        <f t="shared" si="361"/>
        <v>-10.575645240260194</v>
      </c>
      <c r="AF498" s="244">
        <f t="shared" si="361"/>
        <v>-5.0919773379030575</v>
      </c>
      <c r="AG498" s="244">
        <f t="shared" si="361"/>
        <v>-2.741833951178569</v>
      </c>
      <c r="AH498" s="244">
        <f t="shared" si="361"/>
        <v>-2.741833951178569</v>
      </c>
      <c r="AI498" s="244">
        <f t="shared" si="361"/>
        <v>-7.8338112890816252</v>
      </c>
      <c r="AJ498" s="244">
        <f t="shared" si="361"/>
        <v>0</v>
      </c>
      <c r="AK498" s="244">
        <f t="shared" si="361"/>
        <v>-4.3085962089948948</v>
      </c>
      <c r="AL498" s="244">
        <f t="shared" si="361"/>
        <v>-4.3085962089948948</v>
      </c>
      <c r="AM498" s="244">
        <f t="shared" si="361"/>
        <v>-4.7002867734489753</v>
      </c>
      <c r="AN498" s="244">
        <f t="shared" si="361"/>
        <v>-7.8338112890816252</v>
      </c>
      <c r="AO498" s="260">
        <f t="shared" si="361"/>
        <v>0</v>
      </c>
      <c r="AP498" s="259">
        <f t="shared" si="347"/>
        <v>-72.854444988459122</v>
      </c>
    </row>
    <row r="499" spans="3:42" ht="21">
      <c r="C499" s="208" t="s">
        <v>91</v>
      </c>
      <c r="D499" s="242">
        <f>-AA301</f>
        <v>-3.1335245156326503</v>
      </c>
      <c r="E499" s="243">
        <v>0</v>
      </c>
      <c r="F499" s="243">
        <v>0</v>
      </c>
      <c r="G499" s="243">
        <v>0</v>
      </c>
      <c r="H499" s="243">
        <v>0</v>
      </c>
      <c r="I499" s="244">
        <f>-AA302</f>
        <v>-5.744794945326527</v>
      </c>
      <c r="J499" s="244">
        <f>-AA303</f>
        <v>-5.2225408593877498</v>
      </c>
      <c r="K499" s="243">
        <v>0</v>
      </c>
      <c r="L499" s="244">
        <f>-AA304</f>
        <v>-5.744794945326527</v>
      </c>
      <c r="M499" s="243">
        <v>0</v>
      </c>
      <c r="N499" s="243">
        <v>0</v>
      </c>
      <c r="O499" s="244">
        <f>-AA305</f>
        <v>-5.2225408593877498</v>
      </c>
      <c r="P499" s="243">
        <v>0</v>
      </c>
      <c r="Q499" s="258">
        <v>0</v>
      </c>
      <c r="R499" s="259">
        <f t="shared" si="345"/>
        <v>-25.068196125061206</v>
      </c>
      <c r="T499" s="228"/>
      <c r="U499" s="229"/>
      <c r="V499" s="227"/>
      <c r="W499" s="227"/>
      <c r="X499" s="513" t="s">
        <v>91</v>
      </c>
      <c r="Y499" s="514"/>
      <c r="Z499" s="514"/>
      <c r="AA499" s="515"/>
      <c r="AB499" s="242">
        <f t="shared" ref="AB499:AO499" si="362">D499</f>
        <v>-3.1335245156326503</v>
      </c>
      <c r="AC499" s="244">
        <f t="shared" si="362"/>
        <v>0</v>
      </c>
      <c r="AD499" s="244">
        <f t="shared" si="362"/>
        <v>0</v>
      </c>
      <c r="AE499" s="244">
        <f t="shared" si="362"/>
        <v>0</v>
      </c>
      <c r="AF499" s="244">
        <f t="shared" si="362"/>
        <v>0</v>
      </c>
      <c r="AG499" s="244">
        <f t="shared" si="362"/>
        <v>-5.744794945326527</v>
      </c>
      <c r="AH499" s="244">
        <f t="shared" si="362"/>
        <v>-5.2225408593877498</v>
      </c>
      <c r="AI499" s="244">
        <f t="shared" si="362"/>
        <v>0</v>
      </c>
      <c r="AJ499" s="244">
        <f t="shared" si="362"/>
        <v>-5.744794945326527</v>
      </c>
      <c r="AK499" s="244">
        <f t="shared" si="362"/>
        <v>0</v>
      </c>
      <c r="AL499" s="244">
        <f t="shared" si="362"/>
        <v>0</v>
      </c>
      <c r="AM499" s="244">
        <f t="shared" si="362"/>
        <v>-5.2225408593877498</v>
      </c>
      <c r="AN499" s="244">
        <f t="shared" si="362"/>
        <v>0</v>
      </c>
      <c r="AO499" s="260">
        <f t="shared" si="362"/>
        <v>0</v>
      </c>
      <c r="AP499" s="259">
        <f t="shared" si="347"/>
        <v>-25.068196125061206</v>
      </c>
    </row>
    <row r="500" spans="3:42" ht="21">
      <c r="C500" s="208" t="s">
        <v>93</v>
      </c>
      <c r="D500" s="242">
        <f>-AA316</f>
        <v>-16.646848989298455</v>
      </c>
      <c r="E500" s="244">
        <f>-AA317</f>
        <v>-10.771490522487237</v>
      </c>
      <c r="F500" s="244">
        <f>-AA318</f>
        <v>-10.771490522487237</v>
      </c>
      <c r="G500" s="243">
        <v>0</v>
      </c>
      <c r="H500" s="243">
        <v>0</v>
      </c>
      <c r="I500" s="243">
        <v>0</v>
      </c>
      <c r="J500" s="244">
        <f>-AA319</f>
        <v>-16.646848989298455</v>
      </c>
      <c r="K500" s="244">
        <f>-AA320</f>
        <v>-5.8753584668112193</v>
      </c>
      <c r="L500" s="244">
        <f>-AA321</f>
        <v>-32.314471567461709</v>
      </c>
      <c r="M500" s="243">
        <v>0</v>
      </c>
      <c r="N500" s="243">
        <v>0</v>
      </c>
      <c r="O500" s="244">
        <f>-AA322</f>
        <v>-27.418339511785693</v>
      </c>
      <c r="P500" s="244">
        <f>-AA323</f>
        <v>-7.8338112890816261</v>
      </c>
      <c r="Q500" s="260">
        <f>-AA324</f>
        <v>-31.335245156326504</v>
      </c>
      <c r="R500" s="259">
        <f t="shared" si="345"/>
        <v>-159.61390501503814</v>
      </c>
      <c r="T500" s="228"/>
      <c r="U500" s="229"/>
      <c r="V500" s="227"/>
      <c r="W500" s="227"/>
      <c r="X500" s="513" t="s">
        <v>93</v>
      </c>
      <c r="Y500" s="514"/>
      <c r="Z500" s="514"/>
      <c r="AA500" s="515"/>
      <c r="AB500" s="242">
        <f t="shared" ref="AB500:AO500" si="363">D500</f>
        <v>-16.646848989298455</v>
      </c>
      <c r="AC500" s="244">
        <f t="shared" si="363"/>
        <v>-10.771490522487237</v>
      </c>
      <c r="AD500" s="244">
        <f t="shared" si="363"/>
        <v>-10.771490522487237</v>
      </c>
      <c r="AE500" s="244">
        <f t="shared" si="363"/>
        <v>0</v>
      </c>
      <c r="AF500" s="244">
        <f t="shared" si="363"/>
        <v>0</v>
      </c>
      <c r="AG500" s="244">
        <f t="shared" si="363"/>
        <v>0</v>
      </c>
      <c r="AH500" s="244">
        <f t="shared" si="363"/>
        <v>-16.646848989298455</v>
      </c>
      <c r="AI500" s="244">
        <f t="shared" si="363"/>
        <v>-5.8753584668112193</v>
      </c>
      <c r="AJ500" s="244">
        <f t="shared" si="363"/>
        <v>-32.314471567461709</v>
      </c>
      <c r="AK500" s="244">
        <f t="shared" si="363"/>
        <v>0</v>
      </c>
      <c r="AL500" s="244">
        <f t="shared" si="363"/>
        <v>0</v>
      </c>
      <c r="AM500" s="244">
        <f t="shared" si="363"/>
        <v>-27.418339511785693</v>
      </c>
      <c r="AN500" s="244">
        <f t="shared" si="363"/>
        <v>-7.8338112890816261</v>
      </c>
      <c r="AO500" s="260">
        <f t="shared" si="363"/>
        <v>-31.335245156326504</v>
      </c>
      <c r="AP500" s="259">
        <f t="shared" si="347"/>
        <v>-159.61390501503814</v>
      </c>
    </row>
    <row r="501" spans="3:42" ht="21">
      <c r="C501" s="208" t="s">
        <v>95</v>
      </c>
      <c r="D501" s="245">
        <v>0</v>
      </c>
      <c r="E501" s="243">
        <v>0</v>
      </c>
      <c r="F501" s="243">
        <v>0</v>
      </c>
      <c r="G501" s="243">
        <v>0</v>
      </c>
      <c r="H501" s="243">
        <v>0</v>
      </c>
      <c r="I501" s="244">
        <f>-AA337</f>
        <v>-10.771490522487237</v>
      </c>
      <c r="J501" s="244">
        <f>-AA338</f>
        <v>-10.771490522487237</v>
      </c>
      <c r="K501" s="243">
        <v>0</v>
      </c>
      <c r="L501" s="243">
        <v>0</v>
      </c>
      <c r="M501" s="244">
        <f>-AA339</f>
        <v>-2.4480660278380082</v>
      </c>
      <c r="N501" s="244">
        <f>-AA340</f>
        <v>-3.4272924389732116</v>
      </c>
      <c r="O501" s="243">
        <v>0</v>
      </c>
      <c r="P501" s="243">
        <v>0</v>
      </c>
      <c r="Q501" s="258">
        <v>0</v>
      </c>
      <c r="R501" s="259">
        <f t="shared" si="345"/>
        <v>-27.418339511785696</v>
      </c>
      <c r="X501" s="513" t="s">
        <v>95</v>
      </c>
      <c r="Y501" s="514"/>
      <c r="Z501" s="514"/>
      <c r="AA501" s="515"/>
      <c r="AB501" s="245">
        <f t="shared" ref="AB501:AO501" si="364">D501</f>
        <v>0</v>
      </c>
      <c r="AC501" s="243">
        <f t="shared" si="364"/>
        <v>0</v>
      </c>
      <c r="AD501" s="243">
        <f t="shared" si="364"/>
        <v>0</v>
      </c>
      <c r="AE501" s="243">
        <f t="shared" si="364"/>
        <v>0</v>
      </c>
      <c r="AF501" s="243">
        <f t="shared" si="364"/>
        <v>0</v>
      </c>
      <c r="AG501" s="243">
        <f t="shared" si="364"/>
        <v>-10.771490522487237</v>
      </c>
      <c r="AH501" s="243">
        <f t="shared" si="364"/>
        <v>-10.771490522487237</v>
      </c>
      <c r="AI501" s="243">
        <f t="shared" si="364"/>
        <v>0</v>
      </c>
      <c r="AJ501" s="243">
        <f t="shared" si="364"/>
        <v>0</v>
      </c>
      <c r="AK501" s="243">
        <f t="shared" si="364"/>
        <v>-2.4480660278380082</v>
      </c>
      <c r="AL501" s="243">
        <f t="shared" si="364"/>
        <v>-3.4272924389732116</v>
      </c>
      <c r="AM501" s="243">
        <f t="shared" si="364"/>
        <v>0</v>
      </c>
      <c r="AN501" s="243">
        <f t="shared" si="364"/>
        <v>0</v>
      </c>
      <c r="AO501" s="258">
        <f t="shared" si="364"/>
        <v>0</v>
      </c>
      <c r="AP501" s="259">
        <f t="shared" si="347"/>
        <v>-27.418339511785696</v>
      </c>
    </row>
    <row r="502" spans="3:42" ht="21">
      <c r="C502" s="209" t="s">
        <v>97</v>
      </c>
      <c r="D502" s="242">
        <f>-AA351</f>
        <v>-1.8774641717253895</v>
      </c>
      <c r="E502" s="243">
        <v>0</v>
      </c>
      <c r="F502" s="243">
        <v>0</v>
      </c>
      <c r="G502" s="243">
        <v>0</v>
      </c>
      <c r="H502" s="243">
        <v>0</v>
      </c>
      <c r="I502" s="244">
        <f>-AA352</f>
        <v>0</v>
      </c>
      <c r="J502" s="243">
        <v>0</v>
      </c>
      <c r="K502" s="243">
        <v>0</v>
      </c>
      <c r="L502" s="243">
        <v>0</v>
      </c>
      <c r="M502" s="243">
        <v>0</v>
      </c>
      <c r="N502" s="243">
        <v>0</v>
      </c>
      <c r="O502" s="244">
        <f>-AA353</f>
        <v>-2.5032855623005195</v>
      </c>
      <c r="P502" s="244">
        <f>-AA354</f>
        <v>-1.2516427811502597</v>
      </c>
      <c r="Q502" s="260">
        <f>-AA355</f>
        <v>-4.0678390387383443</v>
      </c>
      <c r="R502" s="259">
        <f t="shared" si="345"/>
        <v>-9.700231553914513</v>
      </c>
      <c r="X502" s="522" t="s">
        <v>97</v>
      </c>
      <c r="Y502" s="523"/>
      <c r="Z502" s="523"/>
      <c r="AA502" s="524"/>
      <c r="AB502" s="242">
        <f t="shared" ref="AB502:AO502" si="365">D502</f>
        <v>-1.8774641717253895</v>
      </c>
      <c r="AC502" s="244">
        <f t="shared" si="365"/>
        <v>0</v>
      </c>
      <c r="AD502" s="244">
        <f t="shared" si="365"/>
        <v>0</v>
      </c>
      <c r="AE502" s="244">
        <f t="shared" si="365"/>
        <v>0</v>
      </c>
      <c r="AF502" s="244">
        <f t="shared" si="365"/>
        <v>0</v>
      </c>
      <c r="AG502" s="244">
        <f t="shared" si="365"/>
        <v>0</v>
      </c>
      <c r="AH502" s="244">
        <f t="shared" si="365"/>
        <v>0</v>
      </c>
      <c r="AI502" s="244">
        <f t="shared" si="365"/>
        <v>0</v>
      </c>
      <c r="AJ502" s="244">
        <f t="shared" si="365"/>
        <v>0</v>
      </c>
      <c r="AK502" s="244">
        <f t="shared" si="365"/>
        <v>0</v>
      </c>
      <c r="AL502" s="244">
        <f t="shared" si="365"/>
        <v>0</v>
      </c>
      <c r="AM502" s="244">
        <f t="shared" si="365"/>
        <v>-2.5032855623005195</v>
      </c>
      <c r="AN502" s="244">
        <f t="shared" si="365"/>
        <v>-1.2516427811502597</v>
      </c>
      <c r="AO502" s="260">
        <f t="shared" si="365"/>
        <v>-4.0678390387383443</v>
      </c>
      <c r="AP502" s="259">
        <f t="shared" si="347"/>
        <v>-9.700231553914513</v>
      </c>
    </row>
    <row r="503" spans="3:42" ht="21">
      <c r="C503" s="209" t="s">
        <v>98</v>
      </c>
      <c r="D503" s="242">
        <f>-AA366</f>
        <v>-5.0065711246010389</v>
      </c>
      <c r="E503" s="244">
        <f>-AA367</f>
        <v>-3.0039426747606233</v>
      </c>
      <c r="F503" s="243">
        <v>0</v>
      </c>
      <c r="G503" s="243">
        <v>0</v>
      </c>
      <c r="H503" s="244">
        <f>-AA368</f>
        <v>-2.0026284498404157</v>
      </c>
      <c r="I503" s="244">
        <f>-AA369</f>
        <v>-3.0039426747606233</v>
      </c>
      <c r="J503" s="244">
        <f>-AA370</f>
        <v>-2.0026284498404157</v>
      </c>
      <c r="K503" s="244">
        <f>-AA371</f>
        <v>-0.50065711246010391</v>
      </c>
      <c r="L503" s="244">
        <f>-AA372</f>
        <v>-3.5045997872207271</v>
      </c>
      <c r="M503" s="244">
        <f>-AA373</f>
        <v>-0.50065711246010391</v>
      </c>
      <c r="N503" s="244">
        <f>-AA374</f>
        <v>-1.5019713373803116</v>
      </c>
      <c r="O503" s="243">
        <v>0</v>
      </c>
      <c r="P503" s="243">
        <v>0</v>
      </c>
      <c r="Q503" s="258">
        <v>0</v>
      </c>
      <c r="R503" s="259">
        <f t="shared" si="345"/>
        <v>-21.027598723324363</v>
      </c>
      <c r="X503" s="522" t="s">
        <v>98</v>
      </c>
      <c r="Y503" s="523"/>
      <c r="Z503" s="523"/>
      <c r="AA503" s="524"/>
      <c r="AB503" s="242">
        <f t="shared" ref="AB503:AO503" si="366">D503</f>
        <v>-5.0065711246010389</v>
      </c>
      <c r="AC503" s="244">
        <f t="shared" si="366"/>
        <v>-3.0039426747606233</v>
      </c>
      <c r="AD503" s="244">
        <f t="shared" si="366"/>
        <v>0</v>
      </c>
      <c r="AE503" s="244">
        <f t="shared" si="366"/>
        <v>0</v>
      </c>
      <c r="AF503" s="244">
        <f t="shared" si="366"/>
        <v>-2.0026284498404157</v>
      </c>
      <c r="AG503" s="244">
        <f t="shared" si="366"/>
        <v>-3.0039426747606233</v>
      </c>
      <c r="AH503" s="244">
        <f t="shared" si="366"/>
        <v>-2.0026284498404157</v>
      </c>
      <c r="AI503" s="244">
        <f t="shared" si="366"/>
        <v>-0.50065711246010391</v>
      </c>
      <c r="AJ503" s="244">
        <f t="shared" si="366"/>
        <v>-3.5045997872207271</v>
      </c>
      <c r="AK503" s="244">
        <f t="shared" si="366"/>
        <v>-0.50065711246010391</v>
      </c>
      <c r="AL503" s="244">
        <f t="shared" si="366"/>
        <v>-1.5019713373803116</v>
      </c>
      <c r="AM503" s="244">
        <f t="shared" si="366"/>
        <v>0</v>
      </c>
      <c r="AN503" s="244">
        <f t="shared" si="366"/>
        <v>0</v>
      </c>
      <c r="AO503" s="260">
        <f t="shared" si="366"/>
        <v>0</v>
      </c>
      <c r="AP503" s="259">
        <f t="shared" si="347"/>
        <v>-21.027598723324363</v>
      </c>
    </row>
    <row r="504" spans="3:42" ht="21">
      <c r="C504" s="209" t="s">
        <v>99</v>
      </c>
      <c r="D504" s="242">
        <f>-AA386</f>
        <v>-0.75098566869015571</v>
      </c>
      <c r="E504" s="243">
        <v>0</v>
      </c>
      <c r="F504" s="243">
        <v>0</v>
      </c>
      <c r="G504" s="243">
        <v>0</v>
      </c>
      <c r="H504" s="244">
        <f>-AA387</f>
        <v>-0.75098566869015571</v>
      </c>
      <c r="I504" s="244">
        <f>-AA388</f>
        <v>0</v>
      </c>
      <c r="J504" s="244">
        <f>-AA389</f>
        <v>0</v>
      </c>
      <c r="K504" s="244">
        <f>-AA390</f>
        <v>0</v>
      </c>
      <c r="L504" s="244">
        <v>0</v>
      </c>
      <c r="M504" s="244">
        <f>-AA391</f>
        <v>0</v>
      </c>
      <c r="N504" s="244">
        <f>-AA392</f>
        <v>0</v>
      </c>
      <c r="O504" s="243">
        <v>0</v>
      </c>
      <c r="P504" s="243">
        <v>0</v>
      </c>
      <c r="Q504" s="258">
        <v>0</v>
      </c>
      <c r="R504" s="259">
        <f t="shared" si="345"/>
        <v>-1.5019713373803114</v>
      </c>
      <c r="X504" s="522" t="s">
        <v>99</v>
      </c>
      <c r="Y504" s="523"/>
      <c r="Z504" s="523"/>
      <c r="AA504" s="524"/>
      <c r="AB504" s="242">
        <f t="shared" ref="AB504:AO504" si="367">D504</f>
        <v>-0.75098566869015571</v>
      </c>
      <c r="AC504" s="244">
        <f t="shared" si="367"/>
        <v>0</v>
      </c>
      <c r="AD504" s="244">
        <f t="shared" si="367"/>
        <v>0</v>
      </c>
      <c r="AE504" s="244">
        <f t="shared" si="367"/>
        <v>0</v>
      </c>
      <c r="AF504" s="244">
        <f t="shared" si="367"/>
        <v>-0.75098566869015571</v>
      </c>
      <c r="AG504" s="244">
        <f t="shared" si="367"/>
        <v>0</v>
      </c>
      <c r="AH504" s="244">
        <f t="shared" si="367"/>
        <v>0</v>
      </c>
      <c r="AI504" s="244">
        <f t="shared" si="367"/>
        <v>0</v>
      </c>
      <c r="AJ504" s="244">
        <f t="shared" si="367"/>
        <v>0</v>
      </c>
      <c r="AK504" s="244">
        <f t="shared" si="367"/>
        <v>0</v>
      </c>
      <c r="AL504" s="244">
        <f t="shared" si="367"/>
        <v>0</v>
      </c>
      <c r="AM504" s="244">
        <f t="shared" si="367"/>
        <v>0</v>
      </c>
      <c r="AN504" s="244">
        <f t="shared" si="367"/>
        <v>0</v>
      </c>
      <c r="AO504" s="260">
        <f t="shared" si="367"/>
        <v>0</v>
      </c>
      <c r="AP504" s="259">
        <f t="shared" si="347"/>
        <v>-1.5019713373803114</v>
      </c>
    </row>
    <row r="505" spans="3:42" ht="21">
      <c r="C505" s="209" t="s">
        <v>68</v>
      </c>
      <c r="D505" s="242">
        <f>P400</f>
        <v>3.0309388916089626</v>
      </c>
      <c r="E505" s="243">
        <v>0</v>
      </c>
      <c r="F505" s="243">
        <v>0</v>
      </c>
      <c r="G505" s="243">
        <v>0</v>
      </c>
      <c r="H505" s="243">
        <v>0</v>
      </c>
      <c r="I505" s="243">
        <v>0</v>
      </c>
      <c r="J505" s="244">
        <f>P401</f>
        <v>2.7977897461005807</v>
      </c>
      <c r="K505" s="243">
        <v>0</v>
      </c>
      <c r="L505" s="243">
        <v>0</v>
      </c>
      <c r="M505" s="243">
        <v>0</v>
      </c>
      <c r="N505" s="243">
        <v>0</v>
      </c>
      <c r="O505" s="244">
        <f>P402</f>
        <v>4.8961320556760164</v>
      </c>
      <c r="P505" s="243">
        <v>0</v>
      </c>
      <c r="Q505" s="258">
        <v>0</v>
      </c>
      <c r="R505" s="259">
        <f t="shared" si="345"/>
        <v>10.72486069338556</v>
      </c>
      <c r="X505" s="522" t="s">
        <v>68</v>
      </c>
      <c r="Y505" s="523"/>
      <c r="Z505" s="523"/>
      <c r="AA505" s="524"/>
      <c r="AB505" s="242">
        <f t="shared" ref="AB505:AO505" si="368">D505</f>
        <v>3.0309388916089626</v>
      </c>
      <c r="AC505" s="244">
        <f t="shared" si="368"/>
        <v>0</v>
      </c>
      <c r="AD505" s="244">
        <f t="shared" si="368"/>
        <v>0</v>
      </c>
      <c r="AE505" s="244">
        <f t="shared" si="368"/>
        <v>0</v>
      </c>
      <c r="AF505" s="244">
        <f t="shared" si="368"/>
        <v>0</v>
      </c>
      <c r="AG505" s="244">
        <f t="shared" si="368"/>
        <v>0</v>
      </c>
      <c r="AH505" s="244">
        <f t="shared" si="368"/>
        <v>2.7977897461005807</v>
      </c>
      <c r="AI505" s="244">
        <f t="shared" si="368"/>
        <v>0</v>
      </c>
      <c r="AJ505" s="244">
        <f t="shared" si="368"/>
        <v>0</v>
      </c>
      <c r="AK505" s="244">
        <f t="shared" si="368"/>
        <v>0</v>
      </c>
      <c r="AL505" s="244">
        <f t="shared" si="368"/>
        <v>0</v>
      </c>
      <c r="AM505" s="244">
        <f t="shared" si="368"/>
        <v>4.8961320556760164</v>
      </c>
      <c r="AN505" s="244">
        <f t="shared" si="368"/>
        <v>0</v>
      </c>
      <c r="AO505" s="260">
        <f t="shared" si="368"/>
        <v>0</v>
      </c>
      <c r="AP505" s="259">
        <f t="shared" si="347"/>
        <v>10.72486069338556</v>
      </c>
    </row>
    <row r="506" spans="3:42" ht="21">
      <c r="C506" s="209" t="s">
        <v>100</v>
      </c>
      <c r="D506" s="245">
        <v>0</v>
      </c>
      <c r="E506" s="243">
        <v>0</v>
      </c>
      <c r="F506" s="243">
        <v>0</v>
      </c>
      <c r="G506" s="243">
        <v>0</v>
      </c>
      <c r="H506" s="243">
        <v>0</v>
      </c>
      <c r="I506" s="243">
        <v>0</v>
      </c>
      <c r="J506" s="244">
        <f>P411</f>
        <v>3.3573476953206964</v>
      </c>
      <c r="K506" s="243">
        <v>0</v>
      </c>
      <c r="L506" s="243">
        <v>0</v>
      </c>
      <c r="M506" s="243">
        <v>0</v>
      </c>
      <c r="N506" s="243">
        <v>0</v>
      </c>
      <c r="O506" s="244">
        <f>P412</f>
        <v>2.7977897461005807</v>
      </c>
      <c r="P506" s="243">
        <v>0</v>
      </c>
      <c r="Q506" s="260">
        <f>P413</f>
        <v>4.1034249609475184</v>
      </c>
      <c r="R506" s="259">
        <f t="shared" si="345"/>
        <v>10.258562402368796</v>
      </c>
      <c r="X506" s="522" t="s">
        <v>100</v>
      </c>
      <c r="Y506" s="523"/>
      <c r="Z506" s="523"/>
      <c r="AA506" s="524"/>
      <c r="AB506" s="245">
        <f t="shared" ref="AB506:AO506" si="369">D506</f>
        <v>0</v>
      </c>
      <c r="AC506" s="243">
        <f t="shared" si="369"/>
        <v>0</v>
      </c>
      <c r="AD506" s="243">
        <f t="shared" si="369"/>
        <v>0</v>
      </c>
      <c r="AE506" s="243">
        <f t="shared" si="369"/>
        <v>0</v>
      </c>
      <c r="AF506" s="243">
        <f t="shared" si="369"/>
        <v>0</v>
      </c>
      <c r="AG506" s="243">
        <f t="shared" si="369"/>
        <v>0</v>
      </c>
      <c r="AH506" s="243">
        <f t="shared" si="369"/>
        <v>3.3573476953206964</v>
      </c>
      <c r="AI506" s="243">
        <f t="shared" si="369"/>
        <v>0</v>
      </c>
      <c r="AJ506" s="243">
        <f t="shared" si="369"/>
        <v>0</v>
      </c>
      <c r="AK506" s="243">
        <f t="shared" si="369"/>
        <v>0</v>
      </c>
      <c r="AL506" s="243">
        <f t="shared" si="369"/>
        <v>0</v>
      </c>
      <c r="AM506" s="243">
        <f t="shared" si="369"/>
        <v>2.7977897461005807</v>
      </c>
      <c r="AN506" s="243">
        <f t="shared" si="369"/>
        <v>0</v>
      </c>
      <c r="AO506" s="258">
        <f t="shared" si="369"/>
        <v>4.1034249609475184</v>
      </c>
      <c r="AP506" s="259">
        <f t="shared" si="347"/>
        <v>10.258562402368796</v>
      </c>
    </row>
    <row r="507" spans="3:42" ht="21">
      <c r="C507" s="209" t="s">
        <v>101</v>
      </c>
      <c r="D507" s="242">
        <f>P422</f>
        <v>8.5798885547084485</v>
      </c>
      <c r="E507" s="244">
        <f>P423</f>
        <v>8.5798885547084485</v>
      </c>
      <c r="F507" s="243">
        <v>0</v>
      </c>
      <c r="G507" s="243">
        <v>0</v>
      </c>
      <c r="H507" s="244">
        <f>P424</f>
        <v>6.341656757827983</v>
      </c>
      <c r="I507" s="244">
        <f>P425</f>
        <v>4.1034249609475184</v>
      </c>
      <c r="J507" s="244">
        <f>P426</f>
        <v>6.341656757827983</v>
      </c>
      <c r="K507" s="244">
        <f>P427</f>
        <v>7.0877340234548045</v>
      </c>
      <c r="L507" s="244">
        <f>P428</f>
        <v>6.341656757827983</v>
      </c>
      <c r="M507" s="261">
        <f>P429</f>
        <v>7.0877340234548045</v>
      </c>
      <c r="N507" s="261">
        <f>P430</f>
        <v>7.0877340234548045</v>
      </c>
      <c r="O507" s="243">
        <v>0</v>
      </c>
      <c r="P507" s="243">
        <v>0</v>
      </c>
      <c r="Q507" s="258">
        <v>0</v>
      </c>
      <c r="R507" s="259">
        <f t="shared" si="345"/>
        <v>61.551374414212788</v>
      </c>
      <c r="X507" s="522" t="s">
        <v>101</v>
      </c>
      <c r="Y507" s="523"/>
      <c r="Z507" s="523"/>
      <c r="AA507" s="524"/>
      <c r="AB507" s="242">
        <f t="shared" ref="AB507:AO507" si="370">D507</f>
        <v>8.5798885547084485</v>
      </c>
      <c r="AC507" s="244">
        <f t="shared" si="370"/>
        <v>8.5798885547084485</v>
      </c>
      <c r="AD507" s="244">
        <f t="shared" si="370"/>
        <v>0</v>
      </c>
      <c r="AE507" s="244">
        <f t="shared" si="370"/>
        <v>0</v>
      </c>
      <c r="AF507" s="244">
        <f t="shared" si="370"/>
        <v>6.341656757827983</v>
      </c>
      <c r="AG507" s="244">
        <f t="shared" si="370"/>
        <v>4.1034249609475184</v>
      </c>
      <c r="AH507" s="244">
        <f t="shared" si="370"/>
        <v>6.341656757827983</v>
      </c>
      <c r="AI507" s="244">
        <f t="shared" si="370"/>
        <v>7.0877340234548045</v>
      </c>
      <c r="AJ507" s="244">
        <f t="shared" si="370"/>
        <v>6.341656757827983</v>
      </c>
      <c r="AK507" s="244">
        <f t="shared" si="370"/>
        <v>7.0877340234548045</v>
      </c>
      <c r="AL507" s="244">
        <f t="shared" si="370"/>
        <v>7.0877340234548045</v>
      </c>
      <c r="AM507" s="244">
        <f t="shared" si="370"/>
        <v>0</v>
      </c>
      <c r="AN507" s="244">
        <f t="shared" si="370"/>
        <v>0</v>
      </c>
      <c r="AO507" s="260">
        <f t="shared" si="370"/>
        <v>0</v>
      </c>
      <c r="AP507" s="259">
        <f t="shared" si="347"/>
        <v>61.551374414212788</v>
      </c>
    </row>
    <row r="508" spans="3:42" ht="21">
      <c r="C508" s="209" t="s">
        <v>95</v>
      </c>
      <c r="D508" s="245">
        <v>0</v>
      </c>
      <c r="E508" s="243">
        <v>0</v>
      </c>
      <c r="F508" s="243">
        <v>0</v>
      </c>
      <c r="G508" s="243">
        <v>0</v>
      </c>
      <c r="H508" s="243">
        <v>0</v>
      </c>
      <c r="I508" s="244">
        <f>P444</f>
        <v>4.2466451503312372</v>
      </c>
      <c r="J508" s="244">
        <f>P445</f>
        <v>4.2466451503312372</v>
      </c>
      <c r="K508" s="243">
        <v>0</v>
      </c>
      <c r="L508" s="244">
        <f>-AA446</f>
        <v>-2.0383896721589938</v>
      </c>
      <c r="M508" s="243">
        <v>0</v>
      </c>
      <c r="N508" s="243">
        <v>0</v>
      </c>
      <c r="O508" s="244">
        <f>-AA447</f>
        <v>-2.7178528962119919</v>
      </c>
      <c r="P508" s="243">
        <v>0</v>
      </c>
      <c r="Q508" s="258">
        <v>0</v>
      </c>
      <c r="R508" s="259">
        <f t="shared" si="345"/>
        <v>3.7370477322914888</v>
      </c>
      <c r="X508" s="522" t="s">
        <v>95</v>
      </c>
      <c r="Y508" s="523"/>
      <c r="Z508" s="523"/>
      <c r="AA508" s="524"/>
      <c r="AB508" s="245">
        <f t="shared" ref="AB508:AO508" si="371">D508</f>
        <v>0</v>
      </c>
      <c r="AC508" s="243">
        <f t="shared" si="371"/>
        <v>0</v>
      </c>
      <c r="AD508" s="243">
        <f t="shared" si="371"/>
        <v>0</v>
      </c>
      <c r="AE508" s="243">
        <f t="shared" si="371"/>
        <v>0</v>
      </c>
      <c r="AF508" s="243">
        <f t="shared" si="371"/>
        <v>0</v>
      </c>
      <c r="AG508" s="243">
        <f t="shared" si="371"/>
        <v>4.2466451503312372</v>
      </c>
      <c r="AH508" s="243">
        <f t="shared" si="371"/>
        <v>4.2466451503312372</v>
      </c>
      <c r="AI508" s="243">
        <f t="shared" si="371"/>
        <v>0</v>
      </c>
      <c r="AJ508" s="243">
        <f t="shared" si="371"/>
        <v>-2.0383896721589938</v>
      </c>
      <c r="AK508" s="243">
        <f t="shared" si="371"/>
        <v>0</v>
      </c>
      <c r="AL508" s="243">
        <f t="shared" si="371"/>
        <v>0</v>
      </c>
      <c r="AM508" s="243">
        <f t="shared" si="371"/>
        <v>-2.7178528962119919</v>
      </c>
      <c r="AN508" s="243">
        <f t="shared" si="371"/>
        <v>0</v>
      </c>
      <c r="AO508" s="258">
        <f t="shared" si="371"/>
        <v>0</v>
      </c>
      <c r="AP508" s="259">
        <f t="shared" si="347"/>
        <v>3.7370477322914888</v>
      </c>
    </row>
    <row r="509" spans="3:42" ht="21">
      <c r="C509" s="209" t="s">
        <v>96</v>
      </c>
      <c r="D509" s="245">
        <v>0</v>
      </c>
      <c r="E509" s="243">
        <v>0</v>
      </c>
      <c r="F509" s="243">
        <v>0</v>
      </c>
      <c r="G509" s="243">
        <v>0</v>
      </c>
      <c r="H509" s="244">
        <f>P456</f>
        <v>3.7370477322914892</v>
      </c>
      <c r="I509" s="244">
        <f>P457</f>
        <v>1.3589264481059959</v>
      </c>
      <c r="J509" s="244">
        <f>P458</f>
        <v>3.3973161202649895</v>
      </c>
      <c r="K509" s="243">
        <v>0</v>
      </c>
      <c r="L509" s="243">
        <v>0</v>
      </c>
      <c r="M509" s="244">
        <f>P459</f>
        <v>1.0191948360794969</v>
      </c>
      <c r="N509" s="244">
        <f>P460</f>
        <v>1.0191948360794969</v>
      </c>
      <c r="O509" s="243">
        <v>0</v>
      </c>
      <c r="P509" s="243">
        <v>0</v>
      </c>
      <c r="Q509" s="258">
        <v>0</v>
      </c>
      <c r="R509" s="259">
        <f t="shared" si="345"/>
        <v>10.531679972821468</v>
      </c>
      <c r="X509" s="522" t="s">
        <v>96</v>
      </c>
      <c r="Y509" s="523"/>
      <c r="Z509" s="523"/>
      <c r="AA509" s="524"/>
      <c r="AB509" s="245">
        <f t="shared" ref="AB509:AO509" si="372">D509</f>
        <v>0</v>
      </c>
      <c r="AC509" s="243">
        <f t="shared" si="372"/>
        <v>0</v>
      </c>
      <c r="AD509" s="243">
        <f t="shared" si="372"/>
        <v>0</v>
      </c>
      <c r="AE509" s="243">
        <f t="shared" si="372"/>
        <v>0</v>
      </c>
      <c r="AF509" s="243">
        <f t="shared" si="372"/>
        <v>3.7370477322914892</v>
      </c>
      <c r="AG509" s="243">
        <f t="shared" si="372"/>
        <v>1.3589264481059959</v>
      </c>
      <c r="AH509" s="243">
        <f t="shared" si="372"/>
        <v>3.3973161202649895</v>
      </c>
      <c r="AI509" s="243">
        <f t="shared" si="372"/>
        <v>0</v>
      </c>
      <c r="AJ509" s="243">
        <f t="shared" si="372"/>
        <v>0</v>
      </c>
      <c r="AK509" s="243">
        <f t="shared" si="372"/>
        <v>1.0191948360794969</v>
      </c>
      <c r="AL509" s="243">
        <f t="shared" si="372"/>
        <v>1.0191948360794969</v>
      </c>
      <c r="AM509" s="243">
        <f t="shared" si="372"/>
        <v>0</v>
      </c>
      <c r="AN509" s="243">
        <f t="shared" si="372"/>
        <v>0</v>
      </c>
      <c r="AO509" s="258">
        <f t="shared" si="372"/>
        <v>0</v>
      </c>
      <c r="AP509" s="259">
        <f t="shared" si="347"/>
        <v>10.531679972821468</v>
      </c>
    </row>
    <row r="510" spans="3:42" ht="21.75" thickBot="1">
      <c r="C510" s="210" t="s">
        <v>102</v>
      </c>
      <c r="D510" s="263">
        <v>0</v>
      </c>
      <c r="E510" s="248">
        <v>0</v>
      </c>
      <c r="F510" s="248">
        <v>0</v>
      </c>
      <c r="G510" s="248">
        <v>0</v>
      </c>
      <c r="H510" s="248">
        <v>0</v>
      </c>
      <c r="I510" s="248">
        <v>0</v>
      </c>
      <c r="J510" s="248">
        <v>0</v>
      </c>
      <c r="K510" s="248">
        <v>0</v>
      </c>
      <c r="L510" s="248">
        <v>0</v>
      </c>
      <c r="M510" s="248">
        <v>0</v>
      </c>
      <c r="N510" s="248">
        <v>0</v>
      </c>
      <c r="O510" s="248">
        <v>0</v>
      </c>
      <c r="P510" s="249">
        <v>0</v>
      </c>
      <c r="Q510" s="264">
        <f>-AA467</f>
        <v>-3.3973161202649904</v>
      </c>
      <c r="R510" s="265">
        <f t="shared" si="345"/>
        <v>-3.3973161202649904</v>
      </c>
      <c r="X510" s="525" t="s">
        <v>102</v>
      </c>
      <c r="Y510" s="526"/>
      <c r="Z510" s="526"/>
      <c r="AA510" s="527"/>
      <c r="AB510" s="263">
        <f t="shared" ref="AB510:AO510" si="373">D510</f>
        <v>0</v>
      </c>
      <c r="AC510" s="248">
        <f t="shared" si="373"/>
        <v>0</v>
      </c>
      <c r="AD510" s="248">
        <f t="shared" si="373"/>
        <v>0</v>
      </c>
      <c r="AE510" s="248">
        <f t="shared" si="373"/>
        <v>0</v>
      </c>
      <c r="AF510" s="248">
        <f t="shared" si="373"/>
        <v>0</v>
      </c>
      <c r="AG510" s="248">
        <f t="shared" si="373"/>
        <v>0</v>
      </c>
      <c r="AH510" s="248">
        <f t="shared" si="373"/>
        <v>0</v>
      </c>
      <c r="AI510" s="248">
        <f t="shared" si="373"/>
        <v>0</v>
      </c>
      <c r="AJ510" s="248">
        <f t="shared" si="373"/>
        <v>0</v>
      </c>
      <c r="AK510" s="248">
        <f t="shared" si="373"/>
        <v>0</v>
      </c>
      <c r="AL510" s="248">
        <f t="shared" si="373"/>
        <v>0</v>
      </c>
      <c r="AM510" s="248">
        <f t="shared" si="373"/>
        <v>0</v>
      </c>
      <c r="AN510" s="248">
        <f t="shared" si="373"/>
        <v>0</v>
      </c>
      <c r="AO510" s="269">
        <f t="shared" si="373"/>
        <v>-3.3973161202649904</v>
      </c>
      <c r="AP510" s="265">
        <f t="shared" si="347"/>
        <v>-3.3973161202649904</v>
      </c>
    </row>
    <row r="511" spans="3:42" ht="27" thickBot="1">
      <c r="P511" s="536" t="s">
        <v>268</v>
      </c>
      <c r="Q511" s="537"/>
      <c r="R511" s="234">
        <f>SUM(R483:R510)</f>
        <v>-1264.450578709349</v>
      </c>
      <c r="AN511" s="571" t="s">
        <v>268</v>
      </c>
      <c r="AO511" s="572"/>
      <c r="AP511" s="234">
        <f>SUM(AP483:AP510)</f>
        <v>-1134.8296208431243</v>
      </c>
    </row>
    <row r="514" spans="3:21" ht="15.75" thickBot="1"/>
    <row r="515" spans="3:21" ht="161.25" customHeight="1" thickBot="1">
      <c r="C515" s="226" t="s">
        <v>271</v>
      </c>
      <c r="D515" s="224" t="s">
        <v>122</v>
      </c>
      <c r="E515" s="225" t="s">
        <v>197</v>
      </c>
      <c r="F515" s="225" t="s">
        <v>198</v>
      </c>
      <c r="G515" s="225" t="s">
        <v>199</v>
      </c>
      <c r="H515" s="225" t="s">
        <v>126</v>
      </c>
      <c r="I515" s="236" t="s">
        <v>268</v>
      </c>
      <c r="J515" s="194"/>
      <c r="L515" s="528" t="s">
        <v>272</v>
      </c>
      <c r="M515" s="529"/>
      <c r="N515" s="529"/>
      <c r="O515" s="529"/>
      <c r="P515" s="224" t="s">
        <v>122</v>
      </c>
      <c r="Q515" s="225" t="s">
        <v>197</v>
      </c>
      <c r="R515" s="225" t="s">
        <v>198</v>
      </c>
      <c r="S515" s="225" t="s">
        <v>199</v>
      </c>
      <c r="T515" s="225" t="s">
        <v>126</v>
      </c>
      <c r="U515" s="236" t="s">
        <v>268</v>
      </c>
    </row>
    <row r="516" spans="3:21" ht="21">
      <c r="C516" s="199" t="s">
        <v>43</v>
      </c>
      <c r="D516" s="239">
        <f>-AA45</f>
        <v>-6.1290671278780664</v>
      </c>
      <c r="E516" s="240">
        <v>0</v>
      </c>
      <c r="F516" s="240">
        <v>0</v>
      </c>
      <c r="G516" s="240">
        <f>-AA46</f>
        <v>-4.6697654307642411</v>
      </c>
      <c r="H516" s="240">
        <v>0</v>
      </c>
      <c r="I516" s="241">
        <f>SUM(D516:H516)</f>
        <v>-10.798832558642307</v>
      </c>
      <c r="L516" s="530" t="s">
        <v>43</v>
      </c>
      <c r="M516" s="531"/>
      <c r="N516" s="531"/>
      <c r="O516" s="532"/>
      <c r="P516" s="239">
        <f>-AM45</f>
        <v>-6.1290671278780664</v>
      </c>
      <c r="Q516" s="240">
        <v>0</v>
      </c>
      <c r="R516" s="240">
        <v>0</v>
      </c>
      <c r="S516" s="240">
        <f>-AM46</f>
        <v>-4.6697654307642411</v>
      </c>
      <c r="T516" s="251">
        <v>0</v>
      </c>
      <c r="U516" s="241">
        <f>SUM(P516:T516)</f>
        <v>-10.798832558642307</v>
      </c>
    </row>
    <row r="517" spans="3:21" ht="21">
      <c r="C517" s="200" t="s">
        <v>77</v>
      </c>
      <c r="D517" s="242">
        <f>-AA56</f>
        <v>-2.4321694951897093</v>
      </c>
      <c r="E517" s="243">
        <v>0</v>
      </c>
      <c r="F517" s="243">
        <v>0</v>
      </c>
      <c r="G517" s="244">
        <f>-AA57</f>
        <v>-1.4593016971138255</v>
      </c>
      <c r="H517" s="243">
        <v>0</v>
      </c>
      <c r="I517" s="241">
        <f t="shared" ref="I517:I543" si="374">SUM(D517:H517)</f>
        <v>-3.891471192303535</v>
      </c>
      <c r="L517" s="533" t="s">
        <v>77</v>
      </c>
      <c r="M517" s="534"/>
      <c r="N517" s="534"/>
      <c r="O517" s="535"/>
      <c r="P517" s="242">
        <f>D517</f>
        <v>-2.4321694951897093</v>
      </c>
      <c r="Q517" s="244">
        <f t="shared" ref="Q517:T517" si="375">E517</f>
        <v>0</v>
      </c>
      <c r="R517" s="244">
        <f t="shared" si="375"/>
        <v>0</v>
      </c>
      <c r="S517" s="244">
        <f t="shared" si="375"/>
        <v>-1.4593016971138255</v>
      </c>
      <c r="T517" s="252">
        <f t="shared" si="375"/>
        <v>0</v>
      </c>
      <c r="U517" s="241">
        <f t="shared" ref="U517:U543" si="376">SUM(P517:T517)</f>
        <v>-3.891471192303535</v>
      </c>
    </row>
    <row r="518" spans="3:21" ht="21">
      <c r="C518" s="200" t="s">
        <v>78</v>
      </c>
      <c r="D518" s="245">
        <v>0</v>
      </c>
      <c r="E518" s="243">
        <v>0</v>
      </c>
      <c r="F518" s="243">
        <v>0</v>
      </c>
      <c r="G518" s="244">
        <f>-AA74</f>
        <v>-8.1720895038374231</v>
      </c>
      <c r="H518" s="243">
        <v>0</v>
      </c>
      <c r="I518" s="241">
        <f t="shared" si="374"/>
        <v>-8.1720895038374231</v>
      </c>
      <c r="L518" s="533" t="s">
        <v>78</v>
      </c>
      <c r="M518" s="534"/>
      <c r="N518" s="534"/>
      <c r="O518" s="535"/>
      <c r="P518" s="242">
        <f t="shared" ref="P518:T518" si="377">D518</f>
        <v>0</v>
      </c>
      <c r="Q518" s="244">
        <f t="shared" si="377"/>
        <v>0</v>
      </c>
      <c r="R518" s="244">
        <f t="shared" si="377"/>
        <v>0</v>
      </c>
      <c r="S518" s="244">
        <f t="shared" si="377"/>
        <v>-8.1720895038374231</v>
      </c>
      <c r="T518" s="252">
        <f t="shared" si="377"/>
        <v>0</v>
      </c>
      <c r="U518" s="241">
        <f t="shared" si="376"/>
        <v>-8.1720895038374231</v>
      </c>
    </row>
    <row r="519" spans="3:21" ht="21">
      <c r="C519" s="200" t="s">
        <v>79</v>
      </c>
      <c r="D519" s="242">
        <f>-AA88</f>
        <v>-13.279645443735815</v>
      </c>
      <c r="E519" s="243">
        <v>0</v>
      </c>
      <c r="F519" s="243">
        <v>0</v>
      </c>
      <c r="G519" s="243">
        <v>0</v>
      </c>
      <c r="H519" s="243">
        <v>0</v>
      </c>
      <c r="I519" s="241">
        <f t="shared" si="374"/>
        <v>-13.279645443735815</v>
      </c>
      <c r="L519" s="533" t="s">
        <v>79</v>
      </c>
      <c r="M519" s="534"/>
      <c r="N519" s="534"/>
      <c r="O519" s="535"/>
      <c r="P519" s="242">
        <f>-AM88</f>
        <v>-3.7455410225921533</v>
      </c>
      <c r="Q519" s="244">
        <f t="shared" ref="Q519:T519" si="378">E519</f>
        <v>0</v>
      </c>
      <c r="R519" s="244">
        <f t="shared" si="378"/>
        <v>0</v>
      </c>
      <c r="S519" s="244">
        <f t="shared" si="378"/>
        <v>0</v>
      </c>
      <c r="T519" s="252">
        <f t="shared" si="378"/>
        <v>0</v>
      </c>
      <c r="U519" s="241">
        <f t="shared" si="376"/>
        <v>-3.7455410225921533</v>
      </c>
    </row>
    <row r="520" spans="3:21" ht="21">
      <c r="C520" s="200" t="s">
        <v>80</v>
      </c>
      <c r="D520" s="245">
        <v>0</v>
      </c>
      <c r="E520" s="245">
        <v>0</v>
      </c>
      <c r="F520" s="245">
        <v>0</v>
      </c>
      <c r="G520" s="244">
        <f>-AA101</f>
        <v>-5.448059669224949</v>
      </c>
      <c r="H520" s="243">
        <v>0</v>
      </c>
      <c r="I520" s="241">
        <f t="shared" si="374"/>
        <v>-5.448059669224949</v>
      </c>
      <c r="L520" s="533" t="s">
        <v>80</v>
      </c>
      <c r="M520" s="534"/>
      <c r="N520" s="534"/>
      <c r="O520" s="535"/>
      <c r="P520" s="242">
        <f t="shared" ref="P520:T520" si="379">D520</f>
        <v>0</v>
      </c>
      <c r="Q520" s="244">
        <f t="shared" si="379"/>
        <v>0</v>
      </c>
      <c r="R520" s="244">
        <f t="shared" si="379"/>
        <v>0</v>
      </c>
      <c r="S520" s="244">
        <f t="shared" si="379"/>
        <v>-5.448059669224949</v>
      </c>
      <c r="T520" s="252">
        <f t="shared" si="379"/>
        <v>0</v>
      </c>
      <c r="U520" s="241">
        <f t="shared" si="376"/>
        <v>-5.448059669224949</v>
      </c>
    </row>
    <row r="521" spans="3:21" ht="21">
      <c r="C521" s="200" t="s">
        <v>81</v>
      </c>
      <c r="D521" s="242">
        <f>-AA117</f>
        <v>-8.733842200145757</v>
      </c>
      <c r="E521" s="243">
        <v>0</v>
      </c>
      <c r="F521" s="243">
        <v>0</v>
      </c>
      <c r="G521" s="244">
        <f>-AA118</f>
        <v>-6.0757163131448735</v>
      </c>
      <c r="H521" s="243">
        <v>0</v>
      </c>
      <c r="I521" s="241">
        <f t="shared" si="374"/>
        <v>-14.80955851329063</v>
      </c>
      <c r="L521" s="533" t="s">
        <v>81</v>
      </c>
      <c r="M521" s="534"/>
      <c r="N521" s="534"/>
      <c r="O521" s="535"/>
      <c r="P521" s="242">
        <f t="shared" ref="P521:T521" si="380">D521</f>
        <v>-8.733842200145757</v>
      </c>
      <c r="Q521" s="244">
        <f t="shared" si="380"/>
        <v>0</v>
      </c>
      <c r="R521" s="244">
        <f t="shared" si="380"/>
        <v>0</v>
      </c>
      <c r="S521" s="244">
        <f t="shared" si="380"/>
        <v>-6.0757163131448735</v>
      </c>
      <c r="T521" s="252">
        <f t="shared" si="380"/>
        <v>0</v>
      </c>
      <c r="U521" s="241">
        <f t="shared" si="376"/>
        <v>-14.80955851329063</v>
      </c>
    </row>
    <row r="522" spans="3:21" ht="21">
      <c r="C522" s="200" t="s">
        <v>50</v>
      </c>
      <c r="D522" s="242">
        <f>-AA137</f>
        <v>-10.632503548003529</v>
      </c>
      <c r="E522" s="244">
        <f>-AA138</f>
        <v>-22.277626481531208</v>
      </c>
      <c r="F522" s="243">
        <v>0</v>
      </c>
      <c r="G522" s="244">
        <f>-AA139</f>
        <v>-14.682981090100109</v>
      </c>
      <c r="H522" s="243">
        <v>0</v>
      </c>
      <c r="I522" s="241">
        <f t="shared" si="374"/>
        <v>-47.593111119634841</v>
      </c>
      <c r="L522" s="533" t="s">
        <v>50</v>
      </c>
      <c r="M522" s="534"/>
      <c r="N522" s="534"/>
      <c r="O522" s="535"/>
      <c r="P522" s="242">
        <f t="shared" ref="P522:T522" si="381">D522</f>
        <v>-10.632503548003529</v>
      </c>
      <c r="Q522" s="244">
        <f>-AM138</f>
        <v>-10.126193855241455</v>
      </c>
      <c r="R522" s="244">
        <f t="shared" si="381"/>
        <v>0</v>
      </c>
      <c r="S522" s="244">
        <f t="shared" si="381"/>
        <v>-14.682981090100109</v>
      </c>
      <c r="T522" s="252">
        <f t="shared" si="381"/>
        <v>0</v>
      </c>
      <c r="U522" s="241">
        <f t="shared" si="376"/>
        <v>-35.441678493345094</v>
      </c>
    </row>
    <row r="523" spans="3:21" ht="21">
      <c r="C523" s="200" t="s">
        <v>82</v>
      </c>
      <c r="D523" s="245">
        <v>0</v>
      </c>
      <c r="E523" s="244">
        <f>-AM157</f>
        <v>-10.632503548003529</v>
      </c>
      <c r="F523" s="243">
        <v>0</v>
      </c>
      <c r="G523" s="244">
        <f>-AA158</f>
        <v>-12.65774231905182</v>
      </c>
      <c r="H523" s="243">
        <v>0</v>
      </c>
      <c r="I523" s="241">
        <f t="shared" si="374"/>
        <v>-23.290245867055347</v>
      </c>
      <c r="L523" s="533" t="s">
        <v>82</v>
      </c>
      <c r="M523" s="534"/>
      <c r="N523" s="534"/>
      <c r="O523" s="535"/>
      <c r="P523" s="242">
        <f t="shared" ref="P523:T523" si="382">D523</f>
        <v>0</v>
      </c>
      <c r="Q523" s="244">
        <f t="shared" si="382"/>
        <v>-10.632503548003529</v>
      </c>
      <c r="R523" s="244">
        <f t="shared" si="382"/>
        <v>0</v>
      </c>
      <c r="S523" s="244">
        <f t="shared" si="382"/>
        <v>-12.65774231905182</v>
      </c>
      <c r="T523" s="252">
        <f t="shared" si="382"/>
        <v>0</v>
      </c>
      <c r="U523" s="241">
        <f t="shared" si="376"/>
        <v>-23.290245867055347</v>
      </c>
    </row>
    <row r="524" spans="3:21" ht="21">
      <c r="C524" s="200" t="s">
        <v>83</v>
      </c>
      <c r="D524" s="242">
        <f>-AA175</f>
        <v>-13.100763300218636</v>
      </c>
      <c r="E524" s="244">
        <f>-AA176</f>
        <v>-6.2655824479306537</v>
      </c>
      <c r="F524" s="243">
        <v>0</v>
      </c>
      <c r="G524" s="244">
        <f>-AA177</f>
        <v>-2.8479920217866601</v>
      </c>
      <c r="H524" s="243">
        <v>0</v>
      </c>
      <c r="I524" s="241">
        <f t="shared" si="374"/>
        <v>-22.214337769935948</v>
      </c>
      <c r="L524" s="533" t="s">
        <v>83</v>
      </c>
      <c r="M524" s="534"/>
      <c r="N524" s="534"/>
      <c r="O524" s="535"/>
      <c r="P524" s="242">
        <f t="shared" ref="P524:T524" si="383">D524</f>
        <v>-13.100763300218636</v>
      </c>
      <c r="Q524" s="244">
        <f t="shared" si="383"/>
        <v>-6.2655824479306537</v>
      </c>
      <c r="R524" s="244">
        <f t="shared" si="383"/>
        <v>0</v>
      </c>
      <c r="S524" s="244">
        <f t="shared" si="383"/>
        <v>-2.8479920217866601</v>
      </c>
      <c r="T524" s="252">
        <f t="shared" si="383"/>
        <v>0</v>
      </c>
      <c r="U524" s="241">
        <f t="shared" si="376"/>
        <v>-22.214337769935948</v>
      </c>
    </row>
    <row r="525" spans="3:21" ht="21">
      <c r="C525" s="201" t="s">
        <v>84</v>
      </c>
      <c r="D525" s="242">
        <f>-AA195</f>
        <v>-8.1535586886359752</v>
      </c>
      <c r="E525" s="244">
        <f>-AM196</f>
        <v>-22.422286393748937</v>
      </c>
      <c r="F525" s="244">
        <f>-AA197</f>
        <v>-19.70443349753694</v>
      </c>
      <c r="G525" s="244">
        <f>-AA198</f>
        <v>-19.70443349753694</v>
      </c>
      <c r="H525" s="243">
        <v>0</v>
      </c>
      <c r="I525" s="241">
        <f t="shared" si="374"/>
        <v>-69.984712077458795</v>
      </c>
      <c r="L525" s="538" t="s">
        <v>84</v>
      </c>
      <c r="M525" s="539"/>
      <c r="N525" s="539"/>
      <c r="O525" s="540"/>
      <c r="P525" s="242">
        <f t="shared" ref="P525:T525" si="384">D525</f>
        <v>-8.1535586886359752</v>
      </c>
      <c r="Q525" s="244">
        <f t="shared" si="384"/>
        <v>-22.422286393748937</v>
      </c>
      <c r="R525" s="244">
        <f t="shared" si="384"/>
        <v>-19.70443349753694</v>
      </c>
      <c r="S525" s="244">
        <f t="shared" si="384"/>
        <v>-19.70443349753694</v>
      </c>
      <c r="T525" s="252">
        <f t="shared" si="384"/>
        <v>0</v>
      </c>
      <c r="U525" s="241">
        <f t="shared" si="376"/>
        <v>-69.984712077458795</v>
      </c>
    </row>
    <row r="526" spans="3:21" ht="21">
      <c r="C526" s="201" t="s">
        <v>55</v>
      </c>
      <c r="D526" s="245">
        <v>0</v>
      </c>
      <c r="E526" s="244">
        <f>-AA215</f>
        <v>-35.077288941736022</v>
      </c>
      <c r="F526" s="244">
        <f>-AA216</f>
        <v>-12.485136741973839</v>
      </c>
      <c r="G526" s="244">
        <f>-AA217</f>
        <v>-8.9179548156956017</v>
      </c>
      <c r="H526" s="243">
        <v>0</v>
      </c>
      <c r="I526" s="241">
        <f t="shared" si="374"/>
        <v>-56.480380499405463</v>
      </c>
      <c r="L526" s="538" t="s">
        <v>55</v>
      </c>
      <c r="M526" s="539"/>
      <c r="N526" s="539"/>
      <c r="O526" s="540"/>
      <c r="P526" s="242">
        <f t="shared" ref="P526:T526" si="385">D526</f>
        <v>0</v>
      </c>
      <c r="Q526" s="244">
        <f>-AM215</f>
        <v>-18.430439952437577</v>
      </c>
      <c r="R526" s="244">
        <f t="shared" si="385"/>
        <v>-12.485136741973839</v>
      </c>
      <c r="S526" s="244">
        <f t="shared" si="385"/>
        <v>-8.9179548156956017</v>
      </c>
      <c r="T526" s="252">
        <f t="shared" si="385"/>
        <v>0</v>
      </c>
      <c r="U526" s="241">
        <f t="shared" si="376"/>
        <v>-39.833531510107022</v>
      </c>
    </row>
    <row r="527" spans="3:21" ht="21">
      <c r="C527" s="201" t="s">
        <v>85</v>
      </c>
      <c r="D527" s="242">
        <f>-AA228</f>
        <v>-7.643961270596229</v>
      </c>
      <c r="E527" s="243">
        <v>0</v>
      </c>
      <c r="F527" s="243">
        <v>0</v>
      </c>
      <c r="G527" s="243">
        <v>0</v>
      </c>
      <c r="H527" s="243">
        <v>0</v>
      </c>
      <c r="I527" s="241">
        <f t="shared" si="374"/>
        <v>-7.643961270596229</v>
      </c>
      <c r="L527" s="538" t="s">
        <v>85</v>
      </c>
      <c r="M527" s="539"/>
      <c r="N527" s="539"/>
      <c r="O527" s="540"/>
      <c r="P527" s="242">
        <f t="shared" ref="P527:T527" si="386">D527</f>
        <v>-7.643961270596229</v>
      </c>
      <c r="Q527" s="244">
        <f t="shared" si="386"/>
        <v>0</v>
      </c>
      <c r="R527" s="244">
        <f t="shared" si="386"/>
        <v>0</v>
      </c>
      <c r="S527" s="244">
        <f t="shared" si="386"/>
        <v>0</v>
      </c>
      <c r="T527" s="252">
        <f t="shared" si="386"/>
        <v>0</v>
      </c>
      <c r="U527" s="241">
        <f t="shared" si="376"/>
        <v>-7.643961270596229</v>
      </c>
    </row>
    <row r="528" spans="3:21" ht="21">
      <c r="C528" s="201" t="s">
        <v>86</v>
      </c>
      <c r="D528" s="245">
        <v>0</v>
      </c>
      <c r="E528" s="245">
        <v>0</v>
      </c>
      <c r="F528" s="245">
        <v>0</v>
      </c>
      <c r="G528" s="245">
        <v>0</v>
      </c>
      <c r="H528" s="245">
        <v>0</v>
      </c>
      <c r="I528" s="241">
        <f t="shared" si="374"/>
        <v>0</v>
      </c>
      <c r="L528" s="538" t="s">
        <v>86</v>
      </c>
      <c r="M528" s="539"/>
      <c r="N528" s="539"/>
      <c r="O528" s="540"/>
      <c r="P528" s="242">
        <f t="shared" ref="P528:T528" si="387">D528</f>
        <v>0</v>
      </c>
      <c r="Q528" s="244">
        <f t="shared" si="387"/>
        <v>0</v>
      </c>
      <c r="R528" s="244">
        <f t="shared" si="387"/>
        <v>0</v>
      </c>
      <c r="S528" s="244">
        <f t="shared" si="387"/>
        <v>0</v>
      </c>
      <c r="T528" s="252">
        <f t="shared" si="387"/>
        <v>0</v>
      </c>
      <c r="U528" s="241">
        <f t="shared" si="376"/>
        <v>0</v>
      </c>
    </row>
    <row r="529" spans="3:21" ht="21">
      <c r="C529" s="202" t="s">
        <v>88</v>
      </c>
      <c r="D529" s="242">
        <f>-AA250</f>
        <v>-8.70423476564625</v>
      </c>
      <c r="E529" s="244">
        <f>-AA251</f>
        <v>-17.756638921918348</v>
      </c>
      <c r="F529" s="244">
        <f>-AA252</f>
        <v>-10.096912328149649</v>
      </c>
      <c r="G529" s="244">
        <f>-AA253</f>
        <v>-10.793251109401352</v>
      </c>
      <c r="H529" s="243">
        <v>0</v>
      </c>
      <c r="I529" s="241">
        <f t="shared" si="374"/>
        <v>-47.351037125115603</v>
      </c>
      <c r="L529" s="544" t="s">
        <v>88</v>
      </c>
      <c r="M529" s="545"/>
      <c r="N529" s="545"/>
      <c r="O529" s="546"/>
      <c r="P529" s="242">
        <f t="shared" ref="P529:T529" si="388">D529</f>
        <v>-8.70423476564625</v>
      </c>
      <c r="Q529" s="244">
        <f>-AM251</f>
        <v>-10.793251109401352</v>
      </c>
      <c r="R529" s="244">
        <f t="shared" si="388"/>
        <v>-10.096912328149649</v>
      </c>
      <c r="S529" s="244">
        <f t="shared" si="388"/>
        <v>-10.793251109401352</v>
      </c>
      <c r="T529" s="252">
        <f t="shared" si="388"/>
        <v>0</v>
      </c>
      <c r="U529" s="241">
        <f t="shared" si="376"/>
        <v>-40.387649312598604</v>
      </c>
    </row>
    <row r="530" spans="3:21" ht="21">
      <c r="C530" s="202" t="s">
        <v>89</v>
      </c>
      <c r="D530" s="245">
        <v>0</v>
      </c>
      <c r="E530" s="244">
        <f>-AA268</f>
        <v>-10.053391154321419</v>
      </c>
      <c r="F530" s="243">
        <v>0</v>
      </c>
      <c r="G530" s="244">
        <f>-AA269</f>
        <v>-4.8743714687619004</v>
      </c>
      <c r="H530" s="244">
        <f>-AA270</f>
        <v>-5.1790196855595196</v>
      </c>
      <c r="I530" s="241">
        <f t="shared" si="374"/>
        <v>-20.106782308642838</v>
      </c>
      <c r="L530" s="544" t="s">
        <v>89</v>
      </c>
      <c r="M530" s="545"/>
      <c r="N530" s="545"/>
      <c r="O530" s="546"/>
      <c r="P530" s="242">
        <f t="shared" ref="P530:T530" si="389">D530</f>
        <v>0</v>
      </c>
      <c r="Q530" s="244">
        <f t="shared" si="389"/>
        <v>-10.053391154321419</v>
      </c>
      <c r="R530" s="244">
        <f t="shared" si="389"/>
        <v>0</v>
      </c>
      <c r="S530" s="244">
        <f t="shared" si="389"/>
        <v>-4.8743714687619004</v>
      </c>
      <c r="T530" s="252">
        <f t="shared" si="389"/>
        <v>-5.1790196855595196</v>
      </c>
      <c r="U530" s="241">
        <f t="shared" si="376"/>
        <v>-20.106782308642838</v>
      </c>
    </row>
    <row r="531" spans="3:21" ht="21">
      <c r="C531" s="202" t="s">
        <v>90</v>
      </c>
      <c r="D531" s="242">
        <f>-AA291</f>
        <v>-9.7922641113520328</v>
      </c>
      <c r="E531" s="244">
        <f>-AA292</f>
        <v>-8.6171924179897896</v>
      </c>
      <c r="F531" s="243">
        <v>0</v>
      </c>
      <c r="G531" s="244">
        <f>-AA293</f>
        <v>-9.0088829824438701</v>
      </c>
      <c r="H531" s="243">
        <v>0</v>
      </c>
      <c r="I531" s="241">
        <f t="shared" si="374"/>
        <v>-27.418339511785696</v>
      </c>
      <c r="L531" s="544" t="s">
        <v>90</v>
      </c>
      <c r="M531" s="545"/>
      <c r="N531" s="545"/>
      <c r="O531" s="546"/>
      <c r="P531" s="242">
        <f t="shared" ref="P531:T531" si="390">D531</f>
        <v>-9.7922641113520328</v>
      </c>
      <c r="Q531" s="244">
        <f t="shared" si="390"/>
        <v>-8.6171924179897896</v>
      </c>
      <c r="R531" s="244">
        <f t="shared" si="390"/>
        <v>0</v>
      </c>
      <c r="S531" s="244">
        <f t="shared" si="390"/>
        <v>-9.0088829824438701</v>
      </c>
      <c r="T531" s="252">
        <f t="shared" si="390"/>
        <v>0</v>
      </c>
      <c r="U531" s="241">
        <f t="shared" si="376"/>
        <v>-27.418339511785696</v>
      </c>
    </row>
    <row r="532" spans="3:21" ht="21">
      <c r="C532" s="202" t="s">
        <v>91</v>
      </c>
      <c r="D532" s="245">
        <v>0</v>
      </c>
      <c r="E532" s="244">
        <f>-AA306</f>
        <v>-6.2670490312653007</v>
      </c>
      <c r="F532" s="244">
        <f>-AA307</f>
        <v>-2.3501433867244881</v>
      </c>
      <c r="G532" s="244">
        <f>-AA308</f>
        <v>-3.9169056445408135</v>
      </c>
      <c r="H532" s="243">
        <v>0</v>
      </c>
      <c r="I532" s="241">
        <f t="shared" si="374"/>
        <v>-12.534098062530601</v>
      </c>
      <c r="L532" s="544" t="s">
        <v>91</v>
      </c>
      <c r="M532" s="545"/>
      <c r="N532" s="545"/>
      <c r="O532" s="546"/>
      <c r="P532" s="242">
        <f t="shared" ref="P532:T532" si="391">D532</f>
        <v>0</v>
      </c>
      <c r="Q532" s="244">
        <f t="shared" si="391"/>
        <v>-6.2670490312653007</v>
      </c>
      <c r="R532" s="244">
        <f t="shared" si="391"/>
        <v>-2.3501433867244881</v>
      </c>
      <c r="S532" s="244">
        <f t="shared" si="391"/>
        <v>-3.9169056445408135</v>
      </c>
      <c r="T532" s="252">
        <f t="shared" si="391"/>
        <v>0</v>
      </c>
      <c r="U532" s="241">
        <f t="shared" si="376"/>
        <v>-12.534098062530601</v>
      </c>
    </row>
    <row r="533" spans="3:21" ht="21">
      <c r="C533" s="202" t="s">
        <v>93</v>
      </c>
      <c r="D533" s="242">
        <f>-AA325</f>
        <v>-16.646848989298455</v>
      </c>
      <c r="E533" s="244">
        <f>-AA326</f>
        <v>-32.314471567461709</v>
      </c>
      <c r="F533" s="244">
        <f>-AA327</f>
        <v>-10.771490522487237</v>
      </c>
      <c r="G533" s="244">
        <f>-AA328</f>
        <v>-22.522207456109676</v>
      </c>
      <c r="H533" s="243">
        <v>0</v>
      </c>
      <c r="I533" s="241">
        <f t="shared" si="374"/>
        <v>-82.255018535357067</v>
      </c>
      <c r="L533" s="544" t="s">
        <v>93</v>
      </c>
      <c r="M533" s="545"/>
      <c r="N533" s="545"/>
      <c r="O533" s="546"/>
      <c r="P533" s="242">
        <f t="shared" ref="P533:T533" si="392">D533</f>
        <v>-16.646848989298455</v>
      </c>
      <c r="Q533" s="244">
        <f t="shared" si="392"/>
        <v>-32.314471567461709</v>
      </c>
      <c r="R533" s="244">
        <f t="shared" si="392"/>
        <v>-10.771490522487237</v>
      </c>
      <c r="S533" s="244">
        <f t="shared" si="392"/>
        <v>-22.522207456109676</v>
      </c>
      <c r="T533" s="252">
        <f t="shared" si="392"/>
        <v>0</v>
      </c>
      <c r="U533" s="241">
        <f t="shared" si="376"/>
        <v>-82.255018535357067</v>
      </c>
    </row>
    <row r="534" spans="3:21" ht="21">
      <c r="C534" s="202" t="s">
        <v>95</v>
      </c>
      <c r="D534" s="245">
        <v>0</v>
      </c>
      <c r="E534" s="243">
        <v>0</v>
      </c>
      <c r="F534" s="244">
        <f>-AA341</f>
        <v>-6.8545848779464231</v>
      </c>
      <c r="G534" s="244">
        <f>-AA341</f>
        <v>-6.8545848779464231</v>
      </c>
      <c r="H534" s="243">
        <v>0</v>
      </c>
      <c r="I534" s="241">
        <f t="shared" si="374"/>
        <v>-13.709169755892846</v>
      </c>
      <c r="L534" s="544" t="s">
        <v>95</v>
      </c>
      <c r="M534" s="545"/>
      <c r="N534" s="545"/>
      <c r="O534" s="546"/>
      <c r="P534" s="242">
        <f t="shared" ref="P534:T534" si="393">D534</f>
        <v>0</v>
      </c>
      <c r="Q534" s="244">
        <f t="shared" si="393"/>
        <v>0</v>
      </c>
      <c r="R534" s="244">
        <f t="shared" si="393"/>
        <v>-6.8545848779464231</v>
      </c>
      <c r="S534" s="244">
        <f t="shared" si="393"/>
        <v>-6.8545848779464231</v>
      </c>
      <c r="T534" s="252">
        <f t="shared" si="393"/>
        <v>0</v>
      </c>
      <c r="U534" s="241">
        <f t="shared" si="376"/>
        <v>-13.709169755892846</v>
      </c>
    </row>
    <row r="535" spans="3:21" ht="21">
      <c r="C535" s="203" t="s">
        <v>97</v>
      </c>
      <c r="D535" s="245">
        <v>0</v>
      </c>
      <c r="E535" s="244">
        <f>-AA356</f>
        <v>-1.8774641717253895</v>
      </c>
      <c r="F535" s="244">
        <f>-AA357</f>
        <v>-2.8161962575880848</v>
      </c>
      <c r="G535" s="244">
        <f>-AA358</f>
        <v>-0.31291069528756493</v>
      </c>
      <c r="H535" s="243">
        <v>0</v>
      </c>
      <c r="I535" s="241">
        <f t="shared" si="374"/>
        <v>-5.0065711246010389</v>
      </c>
      <c r="L535" s="547" t="s">
        <v>97</v>
      </c>
      <c r="M535" s="548"/>
      <c r="N535" s="548"/>
      <c r="O535" s="549"/>
      <c r="P535" s="242">
        <f t="shared" ref="P535:T535" si="394">D535</f>
        <v>0</v>
      </c>
      <c r="Q535" s="244">
        <f t="shared" si="394"/>
        <v>-1.8774641717253895</v>
      </c>
      <c r="R535" s="244">
        <f t="shared" si="394"/>
        <v>-2.8161962575880848</v>
      </c>
      <c r="S535" s="244">
        <f t="shared" si="394"/>
        <v>-0.31291069528756493</v>
      </c>
      <c r="T535" s="252">
        <f t="shared" si="394"/>
        <v>0</v>
      </c>
      <c r="U535" s="241">
        <f t="shared" si="376"/>
        <v>-5.0065711246010389</v>
      </c>
    </row>
    <row r="536" spans="3:21" ht="21">
      <c r="C536" s="203" t="s">
        <v>98</v>
      </c>
      <c r="D536" s="245">
        <v>0</v>
      </c>
      <c r="E536" s="243">
        <v>0</v>
      </c>
      <c r="F536" s="243">
        <v>0</v>
      </c>
      <c r="G536" s="244">
        <f>-AA375</f>
        <v>-3.0039426747606233</v>
      </c>
      <c r="H536" s="244">
        <f>P376</f>
        <v>16.021027598723325</v>
      </c>
      <c r="I536" s="241">
        <f t="shared" si="374"/>
        <v>13.017084923962702</v>
      </c>
      <c r="L536" s="547" t="s">
        <v>98</v>
      </c>
      <c r="M536" s="548"/>
      <c r="N536" s="548"/>
      <c r="O536" s="549"/>
      <c r="P536" s="242">
        <f t="shared" ref="P536:T536" si="395">D536</f>
        <v>0</v>
      </c>
      <c r="Q536" s="244">
        <f t="shared" si="395"/>
        <v>0</v>
      </c>
      <c r="R536" s="244">
        <f t="shared" si="395"/>
        <v>0</v>
      </c>
      <c r="S536" s="244">
        <f t="shared" si="395"/>
        <v>-3.0039426747606233</v>
      </c>
      <c r="T536" s="252">
        <f t="shared" si="395"/>
        <v>16.021027598723325</v>
      </c>
      <c r="U536" s="241">
        <f t="shared" si="376"/>
        <v>13.017084923962702</v>
      </c>
    </row>
    <row r="537" spans="3:21" ht="21">
      <c r="C537" s="203" t="s">
        <v>99</v>
      </c>
      <c r="D537" s="245">
        <v>0</v>
      </c>
      <c r="E537" s="243">
        <v>0</v>
      </c>
      <c r="F537" s="243">
        <v>0</v>
      </c>
      <c r="G537" s="244">
        <f>-AA393</f>
        <v>-1.5019713373803114</v>
      </c>
      <c r="H537" s="243">
        <v>0</v>
      </c>
      <c r="I537" s="241">
        <f t="shared" si="374"/>
        <v>-1.5019713373803114</v>
      </c>
      <c r="L537" s="541" t="s">
        <v>99</v>
      </c>
      <c r="M537" s="542"/>
      <c r="N537" s="542"/>
      <c r="O537" s="543"/>
      <c r="P537" s="242">
        <f t="shared" ref="P537:T537" si="396">D537</f>
        <v>0</v>
      </c>
      <c r="Q537" s="244">
        <f t="shared" si="396"/>
        <v>0</v>
      </c>
      <c r="R537" s="244">
        <f t="shared" si="396"/>
        <v>0</v>
      </c>
      <c r="S537" s="244">
        <f t="shared" si="396"/>
        <v>-1.5019713373803114</v>
      </c>
      <c r="T537" s="252">
        <f t="shared" si="396"/>
        <v>0</v>
      </c>
      <c r="U537" s="241">
        <f t="shared" si="376"/>
        <v>-1.5019713373803114</v>
      </c>
    </row>
    <row r="538" spans="3:21" ht="21">
      <c r="C538" s="203" t="s">
        <v>68</v>
      </c>
      <c r="D538" s="245">
        <v>0</v>
      </c>
      <c r="E538" s="244">
        <f>P403</f>
        <v>6.2950269287263065</v>
      </c>
      <c r="F538" s="244">
        <f>P404</f>
        <v>2.5646406005921993</v>
      </c>
      <c r="G538" s="243">
        <v>0</v>
      </c>
      <c r="H538" s="243">
        <v>0</v>
      </c>
      <c r="I538" s="241">
        <f t="shared" si="374"/>
        <v>8.8596675293185054</v>
      </c>
      <c r="L538" s="547" t="s">
        <v>68</v>
      </c>
      <c r="M538" s="548"/>
      <c r="N538" s="548"/>
      <c r="O538" s="549"/>
      <c r="P538" s="242">
        <f t="shared" ref="P538:T538" si="397">D538</f>
        <v>0</v>
      </c>
      <c r="Q538" s="244">
        <f t="shared" si="397"/>
        <v>6.2950269287263065</v>
      </c>
      <c r="R538" s="244">
        <f t="shared" si="397"/>
        <v>2.5646406005921993</v>
      </c>
      <c r="S538" s="244">
        <f t="shared" si="397"/>
        <v>0</v>
      </c>
      <c r="T538" s="252">
        <f t="shared" si="397"/>
        <v>0</v>
      </c>
      <c r="U538" s="241">
        <f t="shared" si="376"/>
        <v>8.8596675293185054</v>
      </c>
    </row>
    <row r="539" spans="3:21" ht="21">
      <c r="C539" s="203" t="s">
        <v>100</v>
      </c>
      <c r="D539" s="245">
        <v>0</v>
      </c>
      <c r="E539" s="244">
        <f>P414</f>
        <v>1.1191158984402323</v>
      </c>
      <c r="F539" s="243">
        <v>0</v>
      </c>
      <c r="G539" s="246">
        <v>0</v>
      </c>
      <c r="H539" s="244">
        <f>P415</f>
        <v>5.2225408593877516</v>
      </c>
      <c r="I539" s="241">
        <f t="shared" si="374"/>
        <v>6.3416567578279839</v>
      </c>
      <c r="L539" s="547" t="s">
        <v>100</v>
      </c>
      <c r="M539" s="548"/>
      <c r="N539" s="548"/>
      <c r="O539" s="549"/>
      <c r="P539" s="242">
        <f t="shared" ref="P539:T539" si="398">D539</f>
        <v>0</v>
      </c>
      <c r="Q539" s="244">
        <f t="shared" si="398"/>
        <v>1.1191158984402323</v>
      </c>
      <c r="R539" s="244">
        <f t="shared" si="398"/>
        <v>0</v>
      </c>
      <c r="S539" s="244">
        <f t="shared" si="398"/>
        <v>0</v>
      </c>
      <c r="T539" s="252">
        <f t="shared" si="398"/>
        <v>5.2225408593877516</v>
      </c>
      <c r="U539" s="241">
        <f t="shared" si="376"/>
        <v>6.3416567578279839</v>
      </c>
    </row>
    <row r="540" spans="3:21" ht="21">
      <c r="C540" s="203" t="s">
        <v>101</v>
      </c>
      <c r="D540" s="245">
        <v>0</v>
      </c>
      <c r="E540" s="244">
        <f>P431</f>
        <v>14.921545312536431</v>
      </c>
      <c r="F540" s="244">
        <f>P432</f>
        <v>5.5955794922011615</v>
      </c>
      <c r="G540" s="244">
        <f>P433</f>
        <v>5.2225408593877516</v>
      </c>
      <c r="H540" s="244">
        <f>P434</f>
        <v>14.548506679723021</v>
      </c>
      <c r="I540" s="241">
        <f t="shared" si="374"/>
        <v>40.288172343848366</v>
      </c>
      <c r="L540" s="547" t="s">
        <v>101</v>
      </c>
      <c r="M540" s="548"/>
      <c r="N540" s="548"/>
      <c r="O540" s="549"/>
      <c r="P540" s="242">
        <f t="shared" ref="P540:T540" si="399">D540</f>
        <v>0</v>
      </c>
      <c r="Q540" s="244">
        <f t="shared" si="399"/>
        <v>14.921545312536431</v>
      </c>
      <c r="R540" s="244">
        <f t="shared" si="399"/>
        <v>5.5955794922011615</v>
      </c>
      <c r="S540" s="244">
        <f t="shared" si="399"/>
        <v>5.2225408593877516</v>
      </c>
      <c r="T540" s="252">
        <f t="shared" si="399"/>
        <v>14.548506679723021</v>
      </c>
      <c r="U540" s="241">
        <f t="shared" si="376"/>
        <v>40.288172343848366</v>
      </c>
    </row>
    <row r="541" spans="3:21" ht="21">
      <c r="C541" s="203" t="s">
        <v>95</v>
      </c>
      <c r="D541" s="245">
        <v>0</v>
      </c>
      <c r="E541" s="244">
        <f>-AA448</f>
        <v>-3.0575845082384911</v>
      </c>
      <c r="F541" s="244">
        <f>-AA449</f>
        <v>-1.1890606420927465</v>
      </c>
      <c r="G541" s="244">
        <f>-AA450</f>
        <v>-2.3781212841854931</v>
      </c>
      <c r="H541" s="243">
        <v>0</v>
      </c>
      <c r="I541" s="241">
        <f t="shared" si="374"/>
        <v>-6.6247664345167312</v>
      </c>
      <c r="L541" s="547" t="s">
        <v>95</v>
      </c>
      <c r="M541" s="548"/>
      <c r="N541" s="548"/>
      <c r="O541" s="549"/>
      <c r="P541" s="242">
        <f t="shared" ref="P541:T541" si="400">D541</f>
        <v>0</v>
      </c>
      <c r="Q541" s="244">
        <f t="shared" si="400"/>
        <v>-3.0575845082384911</v>
      </c>
      <c r="R541" s="244">
        <f t="shared" si="400"/>
        <v>-1.1890606420927465</v>
      </c>
      <c r="S541" s="244">
        <f t="shared" si="400"/>
        <v>-2.3781212841854931</v>
      </c>
      <c r="T541" s="252">
        <f t="shared" si="400"/>
        <v>0</v>
      </c>
      <c r="U541" s="241">
        <f t="shared" si="376"/>
        <v>-6.6247664345167312</v>
      </c>
    </row>
    <row r="542" spans="3:21" ht="21">
      <c r="C542" s="203" t="s">
        <v>96</v>
      </c>
      <c r="D542" s="245">
        <v>0</v>
      </c>
      <c r="E542" s="243">
        <v>0</v>
      </c>
      <c r="F542" s="243">
        <v>0</v>
      </c>
      <c r="G542" s="243">
        <v>0</v>
      </c>
      <c r="H542" s="243">
        <v>0</v>
      </c>
      <c r="I542" s="241">
        <f t="shared" si="374"/>
        <v>0</v>
      </c>
      <c r="L542" s="547" t="s">
        <v>96</v>
      </c>
      <c r="M542" s="548"/>
      <c r="N542" s="548"/>
      <c r="O542" s="549"/>
      <c r="P542" s="242">
        <f t="shared" ref="P542:T542" si="401">D542</f>
        <v>0</v>
      </c>
      <c r="Q542" s="244">
        <f t="shared" si="401"/>
        <v>0</v>
      </c>
      <c r="R542" s="244">
        <f t="shared" si="401"/>
        <v>0</v>
      </c>
      <c r="S542" s="244">
        <f t="shared" si="401"/>
        <v>0</v>
      </c>
      <c r="T542" s="252">
        <f t="shared" si="401"/>
        <v>0</v>
      </c>
      <c r="U542" s="241">
        <f t="shared" si="376"/>
        <v>0</v>
      </c>
    </row>
    <row r="543" spans="3:21" ht="21.75" thickBot="1">
      <c r="C543" s="204" t="s">
        <v>102</v>
      </c>
      <c r="D543" s="247">
        <f>-AA468</f>
        <v>-5.9453032104637336</v>
      </c>
      <c r="E543" s="248">
        <v>0</v>
      </c>
      <c r="F543" s="248">
        <v>0</v>
      </c>
      <c r="G543" s="249">
        <v>0</v>
      </c>
      <c r="H543" s="249">
        <v>0</v>
      </c>
      <c r="I543" s="250">
        <f t="shared" si="374"/>
        <v>-5.9453032104637336</v>
      </c>
      <c r="L543" s="562" t="s">
        <v>102</v>
      </c>
      <c r="M543" s="563"/>
      <c r="N543" s="563"/>
      <c r="O543" s="564"/>
      <c r="P543" s="247">
        <f t="shared" ref="P543:T543" si="402">D543</f>
        <v>-5.9453032104637336</v>
      </c>
      <c r="Q543" s="253">
        <f t="shared" si="402"/>
        <v>0</v>
      </c>
      <c r="R543" s="253">
        <f t="shared" si="402"/>
        <v>0</v>
      </c>
      <c r="S543" s="253">
        <f t="shared" si="402"/>
        <v>0</v>
      </c>
      <c r="T543" s="254">
        <f t="shared" si="402"/>
        <v>0</v>
      </c>
      <c r="U543" s="255">
        <f t="shared" si="376"/>
        <v>-5.9453032104637336</v>
      </c>
    </row>
    <row r="544" spans="3:21" ht="27" thickBot="1">
      <c r="G544" s="573" t="s">
        <v>268</v>
      </c>
      <c r="H544" s="574"/>
      <c r="I544" s="238">
        <f>SUM(I516:I543)</f>
        <v>-437.55288133645013</v>
      </c>
      <c r="S544" s="573" t="s">
        <v>268</v>
      </c>
      <c r="T544" s="575"/>
      <c r="U544" s="237">
        <f>SUM(U516:U543)</f>
        <v>-392.25710748720132</v>
      </c>
    </row>
    <row r="547" spans="3:21" ht="15.75" thickBot="1"/>
    <row r="548" spans="3:21" ht="141" customHeight="1" thickBot="1">
      <c r="C548" s="223" t="s">
        <v>273</v>
      </c>
      <c r="D548" s="221" t="s">
        <v>127</v>
      </c>
      <c r="E548" s="222" t="s">
        <v>128</v>
      </c>
      <c r="F548" s="222" t="s">
        <v>200</v>
      </c>
      <c r="G548" s="222" t="s">
        <v>130</v>
      </c>
      <c r="H548" s="222" t="s">
        <v>131</v>
      </c>
      <c r="I548" s="270" t="s">
        <v>268</v>
      </c>
      <c r="L548" s="589" t="s">
        <v>274</v>
      </c>
      <c r="M548" s="590"/>
      <c r="N548" s="590"/>
      <c r="O548" s="590"/>
      <c r="P548" s="221" t="s">
        <v>127</v>
      </c>
      <c r="Q548" s="222" t="s">
        <v>128</v>
      </c>
      <c r="R548" s="222" t="s">
        <v>200</v>
      </c>
      <c r="S548" s="222" t="s">
        <v>130</v>
      </c>
      <c r="T548" s="222" t="s">
        <v>131</v>
      </c>
      <c r="U548" s="270" t="s">
        <v>268</v>
      </c>
    </row>
    <row r="549" spans="3:21" ht="23.25">
      <c r="C549" s="211" t="s">
        <v>43</v>
      </c>
      <c r="D549" s="274">
        <v>0</v>
      </c>
      <c r="E549" s="275">
        <v>0</v>
      </c>
      <c r="F549" s="275">
        <f>-AA47</f>
        <v>-4.6697654307642411</v>
      </c>
      <c r="G549" s="275">
        <f>-AA48</f>
        <v>-3.7941844124959472</v>
      </c>
      <c r="H549" s="275">
        <f>P49</f>
        <v>0.58372067884553014</v>
      </c>
      <c r="I549" s="271">
        <f>SUM(D549:H549)</f>
        <v>-7.8802291644146578</v>
      </c>
      <c r="L549" s="559" t="s">
        <v>43</v>
      </c>
      <c r="M549" s="560"/>
      <c r="N549" s="560"/>
      <c r="O549" s="561"/>
      <c r="P549" s="274">
        <f t="shared" ref="P549:T550" si="403">D549</f>
        <v>0</v>
      </c>
      <c r="Q549" s="275">
        <f t="shared" si="403"/>
        <v>0</v>
      </c>
      <c r="R549" s="275">
        <f t="shared" si="403"/>
        <v>-4.6697654307642411</v>
      </c>
      <c r="S549" s="275">
        <f t="shared" si="403"/>
        <v>-3.7941844124959472</v>
      </c>
      <c r="T549" s="276">
        <f t="shared" si="403"/>
        <v>0.58372067884553014</v>
      </c>
      <c r="U549" s="271">
        <f>SUM(P549:T549)</f>
        <v>-7.8802291644146578</v>
      </c>
    </row>
    <row r="550" spans="3:21" ht="23.25">
      <c r="C550" s="212" t="s">
        <v>77</v>
      </c>
      <c r="D550" s="277">
        <v>0</v>
      </c>
      <c r="E550" s="281">
        <v>0</v>
      </c>
      <c r="F550" s="281">
        <v>0</v>
      </c>
      <c r="G550" s="281">
        <v>0</v>
      </c>
      <c r="H550" s="278">
        <f>P58</f>
        <v>1.9457355961517673</v>
      </c>
      <c r="I550" s="271">
        <f t="shared" ref="I550:I576" si="404">SUM(D550:H550)</f>
        <v>1.9457355961517673</v>
      </c>
      <c r="L550" s="591" t="s">
        <v>77</v>
      </c>
      <c r="M550" s="592"/>
      <c r="N550" s="592"/>
      <c r="O550" s="593"/>
      <c r="P550" s="277">
        <f t="shared" si="403"/>
        <v>0</v>
      </c>
      <c r="Q550" s="278">
        <f t="shared" si="403"/>
        <v>0</v>
      </c>
      <c r="R550" s="278">
        <f t="shared" si="403"/>
        <v>0</v>
      </c>
      <c r="S550" s="278">
        <f t="shared" si="403"/>
        <v>0</v>
      </c>
      <c r="T550" s="279">
        <f t="shared" si="403"/>
        <v>1.9457355961517673</v>
      </c>
      <c r="U550" s="271">
        <f t="shared" ref="U550:U576" si="405">SUM(P550:T550)</f>
        <v>1.9457355961517673</v>
      </c>
    </row>
    <row r="551" spans="3:21" ht="23.25">
      <c r="C551" s="212" t="s">
        <v>78</v>
      </c>
      <c r="D551" s="280">
        <v>0</v>
      </c>
      <c r="E551" s="281">
        <v>0</v>
      </c>
      <c r="F551" s="278">
        <f>P75</f>
        <v>8.1720895038374231</v>
      </c>
      <c r="G551" s="278">
        <f>P76</f>
        <v>8.1720895038374231</v>
      </c>
      <c r="H551" s="281">
        <v>0</v>
      </c>
      <c r="I551" s="271">
        <f t="shared" si="404"/>
        <v>16.344179007674846</v>
      </c>
      <c r="L551" s="591" t="s">
        <v>78</v>
      </c>
      <c r="M551" s="592"/>
      <c r="N551" s="592"/>
      <c r="O551" s="593"/>
      <c r="P551" s="277">
        <f t="shared" ref="P551:T551" si="406">D551</f>
        <v>0</v>
      </c>
      <c r="Q551" s="278">
        <f t="shared" si="406"/>
        <v>0</v>
      </c>
      <c r="R551" s="278">
        <f t="shared" si="406"/>
        <v>8.1720895038374231</v>
      </c>
      <c r="S551" s="278">
        <f t="shared" si="406"/>
        <v>8.1720895038374231</v>
      </c>
      <c r="T551" s="279">
        <f t="shared" si="406"/>
        <v>0</v>
      </c>
      <c r="U551" s="271">
        <f t="shared" si="405"/>
        <v>16.344179007674846</v>
      </c>
    </row>
    <row r="552" spans="3:21" ht="23.25">
      <c r="C552" s="212" t="s">
        <v>79</v>
      </c>
      <c r="D552" s="280">
        <v>0</v>
      </c>
      <c r="E552" s="281">
        <v>0</v>
      </c>
      <c r="F552" s="278">
        <f>P89</f>
        <v>6.4695708572046273</v>
      </c>
      <c r="G552" s="278">
        <f>P90</f>
        <v>3.7455410225921533</v>
      </c>
      <c r="H552" s="281">
        <v>0</v>
      </c>
      <c r="I552" s="271">
        <f t="shared" si="404"/>
        <v>10.21511187979678</v>
      </c>
      <c r="L552" s="591" t="s">
        <v>79</v>
      </c>
      <c r="M552" s="592"/>
      <c r="N552" s="592"/>
      <c r="O552" s="593"/>
      <c r="P552" s="277">
        <f t="shared" ref="P552:T552" si="407">D552</f>
        <v>0</v>
      </c>
      <c r="Q552" s="278">
        <f t="shared" si="407"/>
        <v>0</v>
      </c>
      <c r="R552" s="278">
        <f t="shared" si="407"/>
        <v>6.4695708572046273</v>
      </c>
      <c r="S552" s="278">
        <f t="shared" si="407"/>
        <v>3.7455410225921533</v>
      </c>
      <c r="T552" s="279">
        <f t="shared" si="407"/>
        <v>0</v>
      </c>
      <c r="U552" s="271">
        <f t="shared" si="405"/>
        <v>10.21511187979678</v>
      </c>
    </row>
    <row r="553" spans="3:21" ht="23.25">
      <c r="C553" s="212" t="s">
        <v>80</v>
      </c>
      <c r="D553" s="286">
        <v>0</v>
      </c>
      <c r="E553" s="281">
        <v>0</v>
      </c>
      <c r="F553" s="278">
        <f>P102</f>
        <v>5.0589125499945959</v>
      </c>
      <c r="G553" s="278">
        <f>P103</f>
        <v>6.226353907685656</v>
      </c>
      <c r="H553" s="281">
        <v>0</v>
      </c>
      <c r="I553" s="271">
        <f t="shared" si="404"/>
        <v>11.285266457680251</v>
      </c>
      <c r="L553" s="219" t="s">
        <v>80</v>
      </c>
      <c r="M553" s="218"/>
      <c r="N553" s="218"/>
      <c r="O553" s="220"/>
      <c r="P553" s="277">
        <f t="shared" ref="P553:T553" si="408">D553</f>
        <v>0</v>
      </c>
      <c r="Q553" s="278">
        <f t="shared" si="408"/>
        <v>0</v>
      </c>
      <c r="R553" s="278">
        <f t="shared" si="408"/>
        <v>5.0589125499945959</v>
      </c>
      <c r="S553" s="278">
        <f t="shared" si="408"/>
        <v>6.226353907685656</v>
      </c>
      <c r="T553" s="279">
        <f t="shared" si="408"/>
        <v>0</v>
      </c>
      <c r="U553" s="271">
        <f t="shared" si="405"/>
        <v>11.285266457680251</v>
      </c>
    </row>
    <row r="554" spans="3:21" ht="23.25">
      <c r="C554" s="212" t="s">
        <v>81</v>
      </c>
      <c r="D554" s="280">
        <v>0</v>
      </c>
      <c r="E554" s="281">
        <v>0</v>
      </c>
      <c r="F554" s="278">
        <f>P119</f>
        <v>9.4933067392888653</v>
      </c>
      <c r="G554" s="278">
        <f>P120</f>
        <v>11.771700356718195</v>
      </c>
      <c r="H554" s="281">
        <v>0</v>
      </c>
      <c r="I554" s="271">
        <f t="shared" si="404"/>
        <v>21.265007096007061</v>
      </c>
      <c r="L554" s="591" t="s">
        <v>81</v>
      </c>
      <c r="M554" s="592"/>
      <c r="N554" s="592"/>
      <c r="O554" s="593"/>
      <c r="P554" s="277">
        <f t="shared" ref="P554:T554" si="409">D554</f>
        <v>0</v>
      </c>
      <c r="Q554" s="278">
        <f t="shared" si="409"/>
        <v>0</v>
      </c>
      <c r="R554" s="278">
        <f t="shared" si="409"/>
        <v>9.4933067392888653</v>
      </c>
      <c r="S554" s="278">
        <f t="shared" si="409"/>
        <v>11.771700356718195</v>
      </c>
      <c r="T554" s="279">
        <f t="shared" si="409"/>
        <v>0</v>
      </c>
      <c r="U554" s="271">
        <f t="shared" si="405"/>
        <v>21.265007096007061</v>
      </c>
    </row>
    <row r="555" spans="3:21" ht="23.25">
      <c r="C555" s="212" t="s">
        <v>50</v>
      </c>
      <c r="D555" s="280">
        <v>0</v>
      </c>
      <c r="E555" s="281">
        <v>0</v>
      </c>
      <c r="F555" s="278">
        <f>-AA141</f>
        <v>-12.65774231905182</v>
      </c>
      <c r="G555" s="278">
        <f>-AA142</f>
        <v>-9.6198841624793836</v>
      </c>
      <c r="H555" s="281">
        <v>0</v>
      </c>
      <c r="I555" s="271">
        <f t="shared" si="404"/>
        <v>-22.277626481531204</v>
      </c>
      <c r="L555" s="591" t="s">
        <v>50</v>
      </c>
      <c r="M555" s="592"/>
      <c r="N555" s="592"/>
      <c r="O555" s="593"/>
      <c r="P555" s="277">
        <f>D555</f>
        <v>0</v>
      </c>
      <c r="Q555" s="278">
        <f>E555</f>
        <v>0</v>
      </c>
      <c r="R555" s="278">
        <f>F555</f>
        <v>-12.65774231905182</v>
      </c>
      <c r="S555" s="278">
        <f>G555</f>
        <v>-9.6198841624793836</v>
      </c>
      <c r="T555" s="279">
        <f>H555</f>
        <v>0</v>
      </c>
      <c r="U555" s="271">
        <f t="shared" si="405"/>
        <v>-22.277626481531204</v>
      </c>
    </row>
    <row r="556" spans="3:21" ht="23.25">
      <c r="C556" s="212" t="s">
        <v>82</v>
      </c>
      <c r="D556" s="287">
        <f>-AA159</f>
        <v>-12.65774231905182</v>
      </c>
      <c r="E556" s="277">
        <f>-AA160</f>
        <v>-8.6072647769552368</v>
      </c>
      <c r="F556" s="278">
        <f>P161</f>
        <v>11.645122933527675</v>
      </c>
      <c r="G556" s="278">
        <f>P162</f>
        <v>14.682981090100109</v>
      </c>
      <c r="H556" s="281">
        <v>0</v>
      </c>
      <c r="I556" s="271">
        <f t="shared" si="404"/>
        <v>5.0630969276207267</v>
      </c>
      <c r="L556" s="591" t="s">
        <v>82</v>
      </c>
      <c r="M556" s="592"/>
      <c r="N556" s="592"/>
      <c r="O556" s="594"/>
      <c r="P556" s="233">
        <f t="shared" ref="P556:T556" si="410">D556</f>
        <v>-12.65774231905182</v>
      </c>
      <c r="Q556" s="233">
        <f t="shared" si="410"/>
        <v>-8.6072647769552368</v>
      </c>
      <c r="R556" s="233">
        <f t="shared" si="410"/>
        <v>11.645122933527675</v>
      </c>
      <c r="S556" s="233">
        <f t="shared" si="410"/>
        <v>14.682981090100109</v>
      </c>
      <c r="T556" s="233">
        <f t="shared" si="410"/>
        <v>0</v>
      </c>
      <c r="U556" s="271">
        <f t="shared" si="405"/>
        <v>5.0630969276207267</v>
      </c>
    </row>
    <row r="557" spans="3:21" ht="23.25">
      <c r="C557" s="212" t="s">
        <v>83</v>
      </c>
      <c r="D557" s="280">
        <v>0</v>
      </c>
      <c r="E557" s="281">
        <v>0</v>
      </c>
      <c r="F557" s="281">
        <v>0</v>
      </c>
      <c r="G557" s="278">
        <f>P178</f>
        <v>7.4047792566453179</v>
      </c>
      <c r="H557" s="281">
        <v>0</v>
      </c>
      <c r="I557" s="271">
        <f t="shared" si="404"/>
        <v>7.4047792566453179</v>
      </c>
      <c r="L557" s="591" t="s">
        <v>83</v>
      </c>
      <c r="M557" s="592"/>
      <c r="N557" s="592"/>
      <c r="O557" s="593"/>
      <c r="P557" s="277">
        <f t="shared" ref="P557:T557" si="411">D557</f>
        <v>0</v>
      </c>
      <c r="Q557" s="278">
        <f t="shared" si="411"/>
        <v>0</v>
      </c>
      <c r="R557" s="278">
        <f t="shared" si="411"/>
        <v>0</v>
      </c>
      <c r="S557" s="278">
        <f t="shared" si="411"/>
        <v>7.4047792566453179</v>
      </c>
      <c r="T557" s="279">
        <f t="shared" si="411"/>
        <v>0</v>
      </c>
      <c r="U557" s="271">
        <f t="shared" si="405"/>
        <v>7.4047792566453179</v>
      </c>
    </row>
    <row r="558" spans="3:21" ht="23.25">
      <c r="C558" s="213" t="s">
        <v>84</v>
      </c>
      <c r="D558" s="280">
        <v>0</v>
      </c>
      <c r="E558" s="278">
        <f>P199</f>
        <v>19.70443349753694</v>
      </c>
      <c r="F558" s="278">
        <f>P200</f>
        <v>15.627654153218957</v>
      </c>
      <c r="G558" s="278">
        <f>P201</f>
        <v>19.024970273483948</v>
      </c>
      <c r="H558" s="281">
        <v>0</v>
      </c>
      <c r="I558" s="271">
        <f t="shared" si="404"/>
        <v>54.35705792423984</v>
      </c>
      <c r="L558" s="556" t="s">
        <v>84</v>
      </c>
      <c r="M558" s="557"/>
      <c r="N558" s="557"/>
      <c r="O558" s="558"/>
      <c r="P558" s="277">
        <f t="shared" ref="P558:T558" si="412">D558</f>
        <v>0</v>
      </c>
      <c r="Q558" s="278">
        <f t="shared" si="412"/>
        <v>19.70443349753694</v>
      </c>
      <c r="R558" s="278">
        <f t="shared" si="412"/>
        <v>15.627654153218957</v>
      </c>
      <c r="S558" s="278">
        <f t="shared" si="412"/>
        <v>19.024970273483948</v>
      </c>
      <c r="T558" s="279">
        <f t="shared" si="412"/>
        <v>0</v>
      </c>
      <c r="U558" s="271">
        <f t="shared" si="405"/>
        <v>54.35705792423984</v>
      </c>
    </row>
    <row r="559" spans="3:21" ht="23.25">
      <c r="C559" s="213" t="s">
        <v>55</v>
      </c>
      <c r="D559" s="280">
        <v>0</v>
      </c>
      <c r="E559" s="278">
        <f>P218</f>
        <v>17.241379310344826</v>
      </c>
      <c r="F559" s="281">
        <v>0</v>
      </c>
      <c r="G559" s="278">
        <f>P219</f>
        <v>16.646848989298455</v>
      </c>
      <c r="H559" s="281">
        <v>0</v>
      </c>
      <c r="I559" s="271">
        <f t="shared" si="404"/>
        <v>33.888228299643281</v>
      </c>
      <c r="L559" s="556" t="s">
        <v>55</v>
      </c>
      <c r="M559" s="557"/>
      <c r="N559" s="557"/>
      <c r="O559" s="558"/>
      <c r="P559" s="277">
        <f t="shared" ref="P559:T559" si="413">D559</f>
        <v>0</v>
      </c>
      <c r="Q559" s="278">
        <f t="shared" si="413"/>
        <v>17.241379310344826</v>
      </c>
      <c r="R559" s="278">
        <f t="shared" si="413"/>
        <v>0</v>
      </c>
      <c r="S559" s="278">
        <f t="shared" si="413"/>
        <v>16.646848989298455</v>
      </c>
      <c r="T559" s="279">
        <f t="shared" si="413"/>
        <v>0</v>
      </c>
      <c r="U559" s="271">
        <f t="shared" si="405"/>
        <v>33.888228299643281</v>
      </c>
    </row>
    <row r="560" spans="3:21" ht="23.25">
      <c r="C560" s="213" t="s">
        <v>85</v>
      </c>
      <c r="D560" s="280">
        <v>0</v>
      </c>
      <c r="E560" s="280">
        <v>0</v>
      </c>
      <c r="F560" s="280">
        <v>0</v>
      </c>
      <c r="G560" s="280">
        <v>0</v>
      </c>
      <c r="H560" s="280">
        <v>0</v>
      </c>
      <c r="I560" s="271">
        <f t="shared" si="404"/>
        <v>0</v>
      </c>
      <c r="L560" s="556" t="s">
        <v>85</v>
      </c>
      <c r="M560" s="557"/>
      <c r="N560" s="557"/>
      <c r="O560" s="558"/>
      <c r="P560" s="277">
        <f t="shared" ref="P560:T560" si="414">D560</f>
        <v>0</v>
      </c>
      <c r="Q560" s="278">
        <f t="shared" si="414"/>
        <v>0</v>
      </c>
      <c r="R560" s="278">
        <f t="shared" si="414"/>
        <v>0</v>
      </c>
      <c r="S560" s="278">
        <f t="shared" si="414"/>
        <v>0</v>
      </c>
      <c r="T560" s="279">
        <f t="shared" si="414"/>
        <v>0</v>
      </c>
      <c r="U560" s="271">
        <f t="shared" si="405"/>
        <v>0</v>
      </c>
    </row>
    <row r="561" spans="3:21" ht="23.25">
      <c r="C561" s="213" t="s">
        <v>86</v>
      </c>
      <c r="D561" s="280">
        <v>0</v>
      </c>
      <c r="E561" s="280">
        <v>0</v>
      </c>
      <c r="F561" s="280">
        <v>0</v>
      </c>
      <c r="G561" s="280">
        <v>0</v>
      </c>
      <c r="H561" s="280">
        <v>0</v>
      </c>
      <c r="I561" s="271">
        <f t="shared" si="404"/>
        <v>0</v>
      </c>
      <c r="L561" s="556" t="s">
        <v>86</v>
      </c>
      <c r="M561" s="557"/>
      <c r="N561" s="557"/>
      <c r="O561" s="558"/>
      <c r="P561" s="277">
        <f t="shared" ref="P561:T561" si="415">D561</f>
        <v>0</v>
      </c>
      <c r="Q561" s="278">
        <f t="shared" si="415"/>
        <v>0</v>
      </c>
      <c r="R561" s="278">
        <f t="shared" si="415"/>
        <v>0</v>
      </c>
      <c r="S561" s="278">
        <f t="shared" si="415"/>
        <v>0</v>
      </c>
      <c r="T561" s="279">
        <f t="shared" si="415"/>
        <v>0</v>
      </c>
      <c r="U561" s="271">
        <f t="shared" si="405"/>
        <v>0</v>
      </c>
    </row>
    <row r="562" spans="3:21" ht="23.25">
      <c r="C562" s="214" t="s">
        <v>88</v>
      </c>
      <c r="D562" s="277">
        <f>-AA254</f>
        <v>-9.4005735468979505</v>
      </c>
      <c r="E562" s="278">
        <f>P255</f>
        <v>5.2225408593877516</v>
      </c>
      <c r="F562" s="278">
        <f>P256</f>
        <v>5.2225408593877516</v>
      </c>
      <c r="G562" s="278">
        <f>P257</f>
        <v>4.526202078136051</v>
      </c>
      <c r="H562" s="281">
        <v>0</v>
      </c>
      <c r="I562" s="271">
        <f t="shared" si="404"/>
        <v>5.5707102500136036</v>
      </c>
      <c r="L562" s="553" t="s">
        <v>88</v>
      </c>
      <c r="M562" s="554"/>
      <c r="N562" s="554"/>
      <c r="O562" s="555"/>
      <c r="P562" s="277">
        <f t="shared" ref="P562:T562" si="416">D562</f>
        <v>-9.4005735468979505</v>
      </c>
      <c r="Q562" s="278">
        <f t="shared" si="416"/>
        <v>5.2225408593877516</v>
      </c>
      <c r="R562" s="278">
        <f t="shared" si="416"/>
        <v>5.2225408593877516</v>
      </c>
      <c r="S562" s="278">
        <f t="shared" si="416"/>
        <v>4.526202078136051</v>
      </c>
      <c r="T562" s="279">
        <f t="shared" si="416"/>
        <v>0</v>
      </c>
      <c r="U562" s="271">
        <f t="shared" si="405"/>
        <v>5.5707102500136036</v>
      </c>
    </row>
    <row r="563" spans="3:21" ht="23.25">
      <c r="C563" s="214" t="s">
        <v>89</v>
      </c>
      <c r="D563" s="280">
        <v>0</v>
      </c>
      <c r="E563" s="278">
        <f>P271</f>
        <v>7.6162054199404698</v>
      </c>
      <c r="F563" s="281">
        <v>0</v>
      </c>
      <c r="G563" s="278">
        <f>P272</f>
        <v>7.6162054199404698</v>
      </c>
      <c r="H563" s="281">
        <v>0</v>
      </c>
      <c r="I563" s="271">
        <f t="shared" si="404"/>
        <v>15.23241083988094</v>
      </c>
      <c r="L563" s="553" t="s">
        <v>89</v>
      </c>
      <c r="M563" s="554"/>
      <c r="N563" s="554"/>
      <c r="O563" s="555"/>
      <c r="P563" s="277">
        <f t="shared" ref="P563:T563" si="417">D563</f>
        <v>0</v>
      </c>
      <c r="Q563" s="278">
        <f t="shared" si="417"/>
        <v>7.6162054199404698</v>
      </c>
      <c r="R563" s="278">
        <f t="shared" si="417"/>
        <v>0</v>
      </c>
      <c r="S563" s="278">
        <f t="shared" si="417"/>
        <v>7.6162054199404698</v>
      </c>
      <c r="T563" s="279">
        <f t="shared" si="417"/>
        <v>0</v>
      </c>
      <c r="U563" s="271">
        <f t="shared" si="405"/>
        <v>15.23241083988094</v>
      </c>
    </row>
    <row r="564" spans="3:21" ht="23.25">
      <c r="C564" s="214" t="s">
        <v>90</v>
      </c>
      <c r="D564" s="277">
        <f>-AA294</f>
        <v>-5.0919773379030575</v>
      </c>
      <c r="E564" s="281">
        <v>0</v>
      </c>
      <c r="F564" s="281">
        <v>0</v>
      </c>
      <c r="G564" s="278">
        <f>P295</f>
        <v>10.967335804714276</v>
      </c>
      <c r="H564" s="281">
        <v>0</v>
      </c>
      <c r="I564" s="271">
        <f t="shared" si="404"/>
        <v>5.8753584668112184</v>
      </c>
      <c r="L564" s="553" t="s">
        <v>90</v>
      </c>
      <c r="M564" s="554"/>
      <c r="N564" s="554"/>
      <c r="O564" s="555"/>
      <c r="P564" s="277">
        <f t="shared" ref="P564:T564" si="418">D564</f>
        <v>-5.0919773379030575</v>
      </c>
      <c r="Q564" s="278">
        <f t="shared" si="418"/>
        <v>0</v>
      </c>
      <c r="R564" s="278">
        <f t="shared" si="418"/>
        <v>0</v>
      </c>
      <c r="S564" s="278">
        <f t="shared" si="418"/>
        <v>10.967335804714276</v>
      </c>
      <c r="T564" s="279">
        <f t="shared" si="418"/>
        <v>0</v>
      </c>
      <c r="U564" s="271">
        <f t="shared" si="405"/>
        <v>5.8753584668112184</v>
      </c>
    </row>
    <row r="565" spans="3:21" ht="23.25">
      <c r="C565" s="214" t="s">
        <v>91</v>
      </c>
      <c r="D565" s="280">
        <v>0</v>
      </c>
      <c r="E565" s="281">
        <v>0</v>
      </c>
      <c r="F565" s="281">
        <v>0</v>
      </c>
      <c r="G565" s="278">
        <f>P309</f>
        <v>1.5667622578163252</v>
      </c>
      <c r="H565" s="281">
        <v>0</v>
      </c>
      <c r="I565" s="271">
        <f t="shared" si="404"/>
        <v>1.5667622578163252</v>
      </c>
      <c r="L565" s="553" t="s">
        <v>91</v>
      </c>
      <c r="M565" s="554"/>
      <c r="N565" s="554"/>
      <c r="O565" s="555"/>
      <c r="P565" s="277">
        <f t="shared" ref="P565:T565" si="419">D565</f>
        <v>0</v>
      </c>
      <c r="Q565" s="278">
        <f t="shared" si="419"/>
        <v>0</v>
      </c>
      <c r="R565" s="278">
        <f t="shared" si="419"/>
        <v>0</v>
      </c>
      <c r="S565" s="278">
        <f t="shared" si="419"/>
        <v>1.5667622578163252</v>
      </c>
      <c r="T565" s="279">
        <f t="shared" si="419"/>
        <v>0</v>
      </c>
      <c r="U565" s="271">
        <f t="shared" si="405"/>
        <v>1.5667622578163252</v>
      </c>
    </row>
    <row r="566" spans="3:21" ht="23.25">
      <c r="C566" s="214" t="s">
        <v>93</v>
      </c>
      <c r="D566" s="277">
        <f>-AA329</f>
        <v>-39.169056445408131</v>
      </c>
      <c r="E566" s="278">
        <f>-AA330</f>
        <v>-17.62607540043366</v>
      </c>
      <c r="F566" s="281">
        <v>0</v>
      </c>
      <c r="G566" s="278">
        <f>P331</f>
        <v>6.8545848779464231</v>
      </c>
      <c r="H566" s="281">
        <v>0</v>
      </c>
      <c r="I566" s="271">
        <f t="shared" si="404"/>
        <v>-49.940546967895372</v>
      </c>
      <c r="L566" s="553" t="s">
        <v>93</v>
      </c>
      <c r="M566" s="554"/>
      <c r="N566" s="554"/>
      <c r="O566" s="555"/>
      <c r="P566" s="277">
        <f>-AM329</f>
        <v>-15.667622578163252</v>
      </c>
      <c r="Q566" s="278">
        <f t="shared" ref="Q566:T566" si="420">E566</f>
        <v>-17.62607540043366</v>
      </c>
      <c r="R566" s="278">
        <f t="shared" si="420"/>
        <v>0</v>
      </c>
      <c r="S566" s="278">
        <f t="shared" si="420"/>
        <v>6.8545848779464231</v>
      </c>
      <c r="T566" s="279">
        <f t="shared" si="420"/>
        <v>0</v>
      </c>
      <c r="U566" s="271">
        <f t="shared" si="405"/>
        <v>-26.439113100650488</v>
      </c>
    </row>
    <row r="567" spans="3:21" ht="23.25">
      <c r="C567" s="214" t="s">
        <v>95</v>
      </c>
      <c r="D567" s="280">
        <v>0</v>
      </c>
      <c r="E567" s="278">
        <f>-AA343</f>
        <v>-3.4272924389732116</v>
      </c>
      <c r="F567" s="278">
        <f>-AA344</f>
        <v>-4.4065188501084149</v>
      </c>
      <c r="G567" s="278">
        <f>-AA345</f>
        <v>-5.3857452612436187</v>
      </c>
      <c r="H567" s="281">
        <v>0</v>
      </c>
      <c r="I567" s="271">
        <f t="shared" si="404"/>
        <v>-13.219556550325246</v>
      </c>
      <c r="L567" s="553" t="s">
        <v>95</v>
      </c>
      <c r="M567" s="554"/>
      <c r="N567" s="554"/>
      <c r="O567" s="555"/>
      <c r="P567" s="277">
        <f t="shared" ref="P567:T567" si="421">D567</f>
        <v>0</v>
      </c>
      <c r="Q567" s="278">
        <f t="shared" si="421"/>
        <v>-3.4272924389732116</v>
      </c>
      <c r="R567" s="278">
        <f t="shared" si="421"/>
        <v>-4.4065188501084149</v>
      </c>
      <c r="S567" s="278">
        <f t="shared" si="421"/>
        <v>-5.3857452612436187</v>
      </c>
      <c r="T567" s="279">
        <f t="shared" si="421"/>
        <v>0</v>
      </c>
      <c r="U567" s="271">
        <f t="shared" si="405"/>
        <v>-13.219556550325246</v>
      </c>
    </row>
    <row r="568" spans="3:21" ht="23.25">
      <c r="C568" s="215" t="s">
        <v>97</v>
      </c>
      <c r="D568" s="277">
        <f>-AA360</f>
        <v>-4.0678390387383443</v>
      </c>
      <c r="E568" s="281">
        <v>0</v>
      </c>
      <c r="F568" s="281">
        <v>0</v>
      </c>
      <c r="G568" s="281">
        <v>0</v>
      </c>
      <c r="H568" s="281">
        <v>0</v>
      </c>
      <c r="I568" s="271">
        <f t="shared" si="404"/>
        <v>-4.0678390387383443</v>
      </c>
      <c r="L568" s="550" t="s">
        <v>97</v>
      </c>
      <c r="M568" s="551"/>
      <c r="N568" s="551"/>
      <c r="O568" s="552"/>
      <c r="P568" s="277">
        <f t="shared" ref="P568:T568" si="422">D568</f>
        <v>-4.0678390387383443</v>
      </c>
      <c r="Q568" s="278">
        <f t="shared" si="422"/>
        <v>0</v>
      </c>
      <c r="R568" s="278">
        <f t="shared" si="422"/>
        <v>0</v>
      </c>
      <c r="S568" s="278">
        <f t="shared" si="422"/>
        <v>0</v>
      </c>
      <c r="T568" s="279">
        <f t="shared" si="422"/>
        <v>0</v>
      </c>
      <c r="U568" s="271">
        <f t="shared" si="405"/>
        <v>-4.0678390387383443</v>
      </c>
    </row>
    <row r="569" spans="3:21" ht="23.25">
      <c r="C569" s="215" t="s">
        <v>98</v>
      </c>
      <c r="D569" s="280">
        <v>0</v>
      </c>
      <c r="E569" s="278">
        <f>-AA377</f>
        <v>-4.5059140121409351</v>
      </c>
      <c r="F569" s="278">
        <f>-AA378</f>
        <v>-2.0026284498404157</v>
      </c>
      <c r="G569" s="278">
        <f>-AA379</f>
        <v>-6.5085424619813512</v>
      </c>
      <c r="H569" s="281">
        <f>-AA80</f>
        <v>0</v>
      </c>
      <c r="I569" s="271">
        <f t="shared" si="404"/>
        <v>-13.017084923962702</v>
      </c>
      <c r="L569" s="550" t="s">
        <v>98</v>
      </c>
      <c r="M569" s="551"/>
      <c r="N569" s="551"/>
      <c r="O569" s="552"/>
      <c r="P569" s="277">
        <f t="shared" ref="P569:T569" si="423">D569</f>
        <v>0</v>
      </c>
      <c r="Q569" s="278">
        <f t="shared" si="423"/>
        <v>-4.5059140121409351</v>
      </c>
      <c r="R569" s="278">
        <f t="shared" si="423"/>
        <v>-2.0026284498404157</v>
      </c>
      <c r="S569" s="278">
        <f t="shared" si="423"/>
        <v>-6.5085424619813512</v>
      </c>
      <c r="T569" s="279">
        <f t="shared" si="423"/>
        <v>0</v>
      </c>
      <c r="U569" s="271">
        <f t="shared" si="405"/>
        <v>-13.017084923962702</v>
      </c>
    </row>
    <row r="570" spans="3:21" ht="23.25">
      <c r="C570" s="215" t="s">
        <v>99</v>
      </c>
      <c r="D570" s="280">
        <v>0</v>
      </c>
      <c r="E570" s="281">
        <v>0</v>
      </c>
      <c r="F570" s="281">
        <v>0</v>
      </c>
      <c r="G570" s="278">
        <f>P394</f>
        <v>2.2529570060704671</v>
      </c>
      <c r="H570" s="281">
        <v>0</v>
      </c>
      <c r="I570" s="271">
        <f t="shared" si="404"/>
        <v>2.2529570060704671</v>
      </c>
      <c r="L570" s="550" t="s">
        <v>99</v>
      </c>
      <c r="M570" s="551"/>
      <c r="N570" s="551"/>
      <c r="O570" s="552"/>
      <c r="P570" s="277">
        <f t="shared" ref="P570:T570" si="424">D570</f>
        <v>0</v>
      </c>
      <c r="Q570" s="278">
        <f t="shared" si="424"/>
        <v>0</v>
      </c>
      <c r="R570" s="278">
        <f t="shared" si="424"/>
        <v>0</v>
      </c>
      <c r="S570" s="278">
        <f t="shared" si="424"/>
        <v>2.2529570060704671</v>
      </c>
      <c r="T570" s="279">
        <f t="shared" si="424"/>
        <v>0</v>
      </c>
      <c r="U570" s="271">
        <f t="shared" si="405"/>
        <v>2.2529570060704671</v>
      </c>
    </row>
    <row r="571" spans="3:21" ht="23.25">
      <c r="C571" s="215" t="s">
        <v>68</v>
      </c>
      <c r="D571" s="280">
        <v>0</v>
      </c>
      <c r="E571" s="281">
        <v>0</v>
      </c>
      <c r="F571" s="281">
        <v>0</v>
      </c>
      <c r="G571" s="278">
        <f>P405</f>
        <v>1.6320440185586722</v>
      </c>
      <c r="H571" s="281">
        <v>0</v>
      </c>
      <c r="I571" s="271">
        <f t="shared" si="404"/>
        <v>1.6320440185586722</v>
      </c>
      <c r="L571" s="550" t="s">
        <v>68</v>
      </c>
      <c r="M571" s="551"/>
      <c r="N571" s="551"/>
      <c r="O571" s="552"/>
      <c r="P571" s="277">
        <f t="shared" ref="P571:T571" si="425">D571</f>
        <v>0</v>
      </c>
      <c r="Q571" s="278">
        <f t="shared" si="425"/>
        <v>0</v>
      </c>
      <c r="R571" s="278">
        <f t="shared" si="425"/>
        <v>0</v>
      </c>
      <c r="S571" s="278">
        <f t="shared" si="425"/>
        <v>1.6320440185586722</v>
      </c>
      <c r="T571" s="279">
        <f t="shared" si="425"/>
        <v>0</v>
      </c>
      <c r="U571" s="271">
        <f t="shared" si="405"/>
        <v>1.6320440185586722</v>
      </c>
    </row>
    <row r="572" spans="3:21" ht="23.25">
      <c r="C572" s="215" t="s">
        <v>100</v>
      </c>
      <c r="D572" s="280">
        <v>0</v>
      </c>
      <c r="E572" s="280">
        <v>0</v>
      </c>
      <c r="F572" s="280">
        <v>0</v>
      </c>
      <c r="G572" s="280">
        <v>0</v>
      </c>
      <c r="H572" s="280">
        <v>0</v>
      </c>
      <c r="I572" s="271">
        <f t="shared" si="404"/>
        <v>0</v>
      </c>
      <c r="L572" s="550" t="s">
        <v>100</v>
      </c>
      <c r="M572" s="551"/>
      <c r="N572" s="551"/>
      <c r="O572" s="552"/>
      <c r="P572" s="277">
        <f t="shared" ref="P572:T572" si="426">D572</f>
        <v>0</v>
      </c>
      <c r="Q572" s="278">
        <f t="shared" si="426"/>
        <v>0</v>
      </c>
      <c r="R572" s="278">
        <f t="shared" si="426"/>
        <v>0</v>
      </c>
      <c r="S572" s="278">
        <f t="shared" si="426"/>
        <v>0</v>
      </c>
      <c r="T572" s="279">
        <f t="shared" si="426"/>
        <v>0</v>
      </c>
      <c r="U572" s="271">
        <f t="shared" si="405"/>
        <v>0</v>
      </c>
    </row>
    <row r="573" spans="3:21" ht="23.25">
      <c r="C573" s="215" t="s">
        <v>101</v>
      </c>
      <c r="D573" s="280">
        <v>0</v>
      </c>
      <c r="E573" s="278">
        <f>P435</f>
        <v>5.5955794922011615</v>
      </c>
      <c r="F573" s="278">
        <f>P436</f>
        <v>4.1034249609475184</v>
      </c>
      <c r="G573" s="278">
        <f>P437</f>
        <v>5.9686181250145713</v>
      </c>
      <c r="H573" s="278">
        <f>P438</f>
        <v>4.1034249609475184</v>
      </c>
      <c r="I573" s="271">
        <f t="shared" si="404"/>
        <v>19.771047539110768</v>
      </c>
      <c r="L573" s="550" t="s">
        <v>101</v>
      </c>
      <c r="M573" s="551"/>
      <c r="N573" s="551"/>
      <c r="O573" s="552"/>
      <c r="P573" s="277">
        <f t="shared" ref="P573:T574" si="427">D573</f>
        <v>0</v>
      </c>
      <c r="Q573" s="278">
        <f t="shared" si="427"/>
        <v>5.5955794922011615</v>
      </c>
      <c r="R573" s="278">
        <f t="shared" si="427"/>
        <v>4.1034249609475184</v>
      </c>
      <c r="S573" s="278">
        <f t="shared" si="427"/>
        <v>5.9686181250145713</v>
      </c>
      <c r="T573" s="279">
        <f t="shared" si="427"/>
        <v>4.1034249609475184</v>
      </c>
      <c r="U573" s="271">
        <f t="shared" si="405"/>
        <v>19.771047539110768</v>
      </c>
    </row>
    <row r="574" spans="3:21" ht="23.25">
      <c r="C574" s="215" t="s">
        <v>95</v>
      </c>
      <c r="D574" s="280">
        <v>0</v>
      </c>
      <c r="E574" s="281">
        <v>0</v>
      </c>
      <c r="F574" s="281">
        <v>0</v>
      </c>
      <c r="G574" s="281">
        <v>0</v>
      </c>
      <c r="H574" s="281">
        <v>0</v>
      </c>
      <c r="I574" s="271">
        <f t="shared" si="404"/>
        <v>0</v>
      </c>
      <c r="L574" s="550" t="s">
        <v>95</v>
      </c>
      <c r="M574" s="551"/>
      <c r="N574" s="551"/>
      <c r="O574" s="552"/>
      <c r="P574" s="277">
        <f t="shared" si="427"/>
        <v>0</v>
      </c>
      <c r="Q574" s="277">
        <f t="shared" ref="Q574" si="428">E574</f>
        <v>0</v>
      </c>
      <c r="R574" s="277">
        <f t="shared" ref="R574" si="429">F574</f>
        <v>0</v>
      </c>
      <c r="S574" s="277">
        <f t="shared" ref="S574" si="430">G574</f>
        <v>0</v>
      </c>
      <c r="T574" s="277">
        <f t="shared" ref="T574" si="431">H574</f>
        <v>0</v>
      </c>
      <c r="U574" s="271">
        <f t="shared" si="405"/>
        <v>0</v>
      </c>
    </row>
    <row r="575" spans="3:21" ht="23.25">
      <c r="C575" s="215" t="s">
        <v>96</v>
      </c>
      <c r="D575" s="280">
        <v>0</v>
      </c>
      <c r="E575" s="278">
        <f>-AA461</f>
        <v>-4.0767793443179876</v>
      </c>
      <c r="F575" s="281">
        <v>0</v>
      </c>
      <c r="G575" s="281">
        <v>0</v>
      </c>
      <c r="H575" s="281">
        <v>0</v>
      </c>
      <c r="I575" s="271">
        <f t="shared" si="404"/>
        <v>-4.0767793443179876</v>
      </c>
      <c r="L575" s="550" t="s">
        <v>96</v>
      </c>
      <c r="M575" s="551"/>
      <c r="N575" s="551"/>
      <c r="O575" s="552"/>
      <c r="P575" s="277" t="str">
        <f t="shared" ref="P575:T575" si="432">C575</f>
        <v>Infraestructura No Viaria</v>
      </c>
      <c r="Q575" s="278">
        <f t="shared" si="432"/>
        <v>0</v>
      </c>
      <c r="R575" s="278">
        <f t="shared" si="432"/>
        <v>-4.0767793443179876</v>
      </c>
      <c r="S575" s="278">
        <f t="shared" si="432"/>
        <v>0</v>
      </c>
      <c r="T575" s="279">
        <f t="shared" si="432"/>
        <v>0</v>
      </c>
      <c r="U575" s="271">
        <f t="shared" si="405"/>
        <v>-4.0767793443179876</v>
      </c>
    </row>
    <row r="576" spans="3:21" ht="24" thickBot="1">
      <c r="C576" s="216" t="s">
        <v>102</v>
      </c>
      <c r="D576" s="282">
        <f>-AA469</f>
        <v>-5.0959741803974863</v>
      </c>
      <c r="E576" s="288">
        <v>0</v>
      </c>
      <c r="F576" s="288">
        <v>0</v>
      </c>
      <c r="G576" s="284">
        <f>P470</f>
        <v>5.6621935337749836</v>
      </c>
      <c r="H576" s="289">
        <v>0</v>
      </c>
      <c r="I576" s="273">
        <f t="shared" si="404"/>
        <v>0.56621935337749729</v>
      </c>
      <c r="L576" s="586" t="s">
        <v>102</v>
      </c>
      <c r="M576" s="587"/>
      <c r="N576" s="587"/>
      <c r="O576" s="588"/>
      <c r="P576" s="282">
        <f t="shared" ref="P576:T576" si="433">D576</f>
        <v>-5.0959741803974863</v>
      </c>
      <c r="Q576" s="283">
        <f t="shared" si="433"/>
        <v>0</v>
      </c>
      <c r="R576" s="283">
        <f t="shared" si="433"/>
        <v>0</v>
      </c>
      <c r="S576" s="284">
        <f t="shared" si="433"/>
        <v>5.6621935337749836</v>
      </c>
      <c r="T576" s="285">
        <f t="shared" si="433"/>
        <v>0</v>
      </c>
      <c r="U576" s="273">
        <f t="shared" si="405"/>
        <v>0.56621935337749729</v>
      </c>
    </row>
    <row r="577" spans="7:22" ht="27" thickBot="1">
      <c r="G577" s="576" t="s">
        <v>268</v>
      </c>
      <c r="H577" s="577"/>
      <c r="I577" s="272">
        <f>SUM(I549:I576)</f>
        <v>99.756309705913836</v>
      </c>
      <c r="S577" s="576" t="s">
        <v>268</v>
      </c>
      <c r="T577" s="577"/>
      <c r="U577" s="272">
        <f>SUM(U549:U576)</f>
        <v>123.25774357315875</v>
      </c>
    </row>
    <row r="581" spans="7:22">
      <c r="V581" t="s">
        <v>276</v>
      </c>
    </row>
    <row r="582" spans="7:22">
      <c r="V582" t="s">
        <v>267</v>
      </c>
    </row>
    <row r="583" spans="7:22">
      <c r="V583" t="s">
        <v>277</v>
      </c>
    </row>
    <row r="586" spans="7:22" ht="15.75" thickBot="1"/>
    <row r="587" spans="7:22" ht="27" thickBot="1">
      <c r="I587" s="438" t="s">
        <v>309</v>
      </c>
      <c r="J587" s="439"/>
      <c r="K587" s="439"/>
      <c r="L587" s="440"/>
    </row>
    <row r="588" spans="7:22" ht="21.75" thickBot="1">
      <c r="I588" s="379" t="s">
        <v>313</v>
      </c>
      <c r="J588" s="380" t="s">
        <v>310</v>
      </c>
      <c r="K588" s="381" t="s">
        <v>311</v>
      </c>
      <c r="L588" s="378" t="s">
        <v>268</v>
      </c>
    </row>
    <row r="589" spans="7:22" ht="21.75" thickBot="1">
      <c r="I589" s="568" t="s">
        <v>312</v>
      </c>
      <c r="J589" s="569"/>
      <c r="K589" s="569"/>
      <c r="L589" s="570"/>
    </row>
    <row r="590" spans="7:22" ht="21">
      <c r="I590" s="377">
        <f t="shared" ref="I590:I617" si="434">R483</f>
        <v>-33.563939033617999</v>
      </c>
      <c r="J590" s="377">
        <f t="shared" ref="J590:J617" si="435">I516</f>
        <v>-10.798832558642307</v>
      </c>
      <c r="K590" s="377">
        <f t="shared" ref="K590:K617" si="436">I549</f>
        <v>-7.8802291644146578</v>
      </c>
      <c r="L590" s="382">
        <f>SUM(I590:K590)</f>
        <v>-52.243000756674959</v>
      </c>
    </row>
    <row r="591" spans="7:22" ht="21">
      <c r="I591" s="374">
        <f t="shared" si="434"/>
        <v>-2.4321694951897093</v>
      </c>
      <c r="J591" s="374">
        <f t="shared" si="435"/>
        <v>-3.891471192303535</v>
      </c>
      <c r="K591" s="374">
        <f t="shared" si="436"/>
        <v>1.9457355961517673</v>
      </c>
      <c r="L591" s="383">
        <f t="shared" ref="L591:L617" si="437">SUM(I591:K591)</f>
        <v>-4.3779050913414768</v>
      </c>
    </row>
    <row r="592" spans="7:22" ht="21">
      <c r="I592" s="374">
        <f t="shared" si="434"/>
        <v>-73.208301805210255</v>
      </c>
      <c r="J592" s="374">
        <f t="shared" si="435"/>
        <v>-8.1720895038374231</v>
      </c>
      <c r="K592" s="374">
        <f t="shared" si="436"/>
        <v>16.344179007674846</v>
      </c>
      <c r="L592" s="383">
        <f t="shared" si="437"/>
        <v>-65.036212301372842</v>
      </c>
    </row>
    <row r="593" spans="9:12" ht="21">
      <c r="I593" s="374">
        <f t="shared" si="434"/>
        <v>-42.562966165819915</v>
      </c>
      <c r="J593" s="374">
        <f t="shared" si="435"/>
        <v>-13.279645443735815</v>
      </c>
      <c r="K593" s="374">
        <f t="shared" si="436"/>
        <v>10.21511187979678</v>
      </c>
      <c r="L593" s="383">
        <f t="shared" si="437"/>
        <v>-45.627499729758952</v>
      </c>
    </row>
    <row r="594" spans="9:12" ht="21">
      <c r="I594" s="374">
        <f t="shared" si="434"/>
        <v>-29.964328180737219</v>
      </c>
      <c r="J594" s="374">
        <f t="shared" si="435"/>
        <v>-5.448059669224949</v>
      </c>
      <c r="K594" s="374">
        <f t="shared" si="436"/>
        <v>11.285266457680251</v>
      </c>
      <c r="L594" s="383">
        <f t="shared" si="437"/>
        <v>-24.127121392281914</v>
      </c>
    </row>
    <row r="595" spans="9:12" ht="21">
      <c r="I595" s="374">
        <f t="shared" si="434"/>
        <v>-85.819492923171353</v>
      </c>
      <c r="J595" s="374">
        <f t="shared" si="435"/>
        <v>-14.80955851329063</v>
      </c>
      <c r="K595" s="374">
        <f t="shared" si="436"/>
        <v>21.265007096007061</v>
      </c>
      <c r="L595" s="383">
        <f t="shared" si="437"/>
        <v>-79.36404434045491</v>
      </c>
    </row>
    <row r="596" spans="9:12" ht="21">
      <c r="I596" s="374">
        <f t="shared" si="434"/>
        <v>-128.60266196156647</v>
      </c>
      <c r="J596" s="374">
        <f t="shared" si="435"/>
        <v>-47.593111119634841</v>
      </c>
      <c r="K596" s="374">
        <f t="shared" si="436"/>
        <v>-22.277626481531204</v>
      </c>
      <c r="L596" s="383">
        <f t="shared" si="437"/>
        <v>-198.47339956273251</v>
      </c>
    </row>
    <row r="597" spans="9:12" ht="21">
      <c r="I597" s="374">
        <f t="shared" si="434"/>
        <v>-112.90706148594224</v>
      </c>
      <c r="J597" s="374">
        <f t="shared" si="435"/>
        <v>-23.290245867055347</v>
      </c>
      <c r="K597" s="374">
        <f t="shared" si="436"/>
        <v>5.0630969276207267</v>
      </c>
      <c r="L597" s="383">
        <f t="shared" si="437"/>
        <v>-131.13421042537686</v>
      </c>
    </row>
    <row r="598" spans="9:12" ht="21">
      <c r="I598" s="374">
        <f t="shared" si="434"/>
        <v>-54.111848413946547</v>
      </c>
      <c r="J598" s="374">
        <f t="shared" si="435"/>
        <v>-22.214337769935948</v>
      </c>
      <c r="K598" s="374">
        <f t="shared" si="436"/>
        <v>7.4047792566453179</v>
      </c>
      <c r="L598" s="383">
        <f t="shared" si="437"/>
        <v>-68.921406927237186</v>
      </c>
    </row>
    <row r="599" spans="9:12" ht="21">
      <c r="I599" s="374">
        <f t="shared" si="434"/>
        <v>-197.04433497536945</v>
      </c>
      <c r="J599" s="374">
        <f t="shared" si="435"/>
        <v>-69.984712077458795</v>
      </c>
      <c r="K599" s="374">
        <f t="shared" si="436"/>
        <v>54.35705792423984</v>
      </c>
      <c r="L599" s="383">
        <f t="shared" si="437"/>
        <v>-212.67198912858839</v>
      </c>
    </row>
    <row r="600" spans="9:12" ht="21">
      <c r="I600" s="374">
        <f t="shared" si="434"/>
        <v>-112.36623067776456</v>
      </c>
      <c r="J600" s="374">
        <f t="shared" si="435"/>
        <v>-56.480380499405463</v>
      </c>
      <c r="K600" s="374">
        <f t="shared" si="436"/>
        <v>33.888228299643281</v>
      </c>
      <c r="L600" s="383">
        <f t="shared" si="437"/>
        <v>-134.95838287752673</v>
      </c>
    </row>
    <row r="601" spans="9:12" ht="21">
      <c r="I601" s="374">
        <f t="shared" si="434"/>
        <v>-19.874299303550195</v>
      </c>
      <c r="J601" s="374">
        <f t="shared" si="435"/>
        <v>-7.643961270596229</v>
      </c>
      <c r="K601" s="374">
        <f t="shared" si="436"/>
        <v>0</v>
      </c>
      <c r="L601" s="383">
        <f t="shared" si="437"/>
        <v>-27.518260574146424</v>
      </c>
    </row>
    <row r="602" spans="9:12" ht="21">
      <c r="I602" s="374">
        <f t="shared" si="434"/>
        <v>-42.806183115338882</v>
      </c>
      <c r="J602" s="374">
        <f t="shared" si="435"/>
        <v>0</v>
      </c>
      <c r="K602" s="374">
        <f t="shared" si="436"/>
        <v>0</v>
      </c>
      <c r="L602" s="383">
        <f t="shared" si="437"/>
        <v>-42.806183115338882</v>
      </c>
    </row>
    <row r="603" spans="9:12" ht="21">
      <c r="I603" s="374">
        <f t="shared" si="434"/>
        <v>-57.447949453265245</v>
      </c>
      <c r="J603" s="374">
        <f t="shared" si="435"/>
        <v>-47.351037125115603</v>
      </c>
      <c r="K603" s="374">
        <f t="shared" si="436"/>
        <v>5.5707102500136036</v>
      </c>
      <c r="L603" s="383">
        <f t="shared" si="437"/>
        <v>-99.228276328367244</v>
      </c>
    </row>
    <row r="604" spans="9:12" ht="21">
      <c r="I604" s="374">
        <f t="shared" si="434"/>
        <v>-37.77637888290473</v>
      </c>
      <c r="J604" s="374">
        <f t="shared" si="435"/>
        <v>-20.106782308642838</v>
      </c>
      <c r="K604" s="374">
        <f t="shared" si="436"/>
        <v>15.23241083988094</v>
      </c>
      <c r="L604" s="383">
        <f t="shared" si="437"/>
        <v>-42.65075035166663</v>
      </c>
    </row>
    <row r="605" spans="9:12" ht="21">
      <c r="I605" s="374">
        <f t="shared" si="434"/>
        <v>-83.038399664265242</v>
      </c>
      <c r="J605" s="374">
        <f t="shared" si="435"/>
        <v>-27.418339511785696</v>
      </c>
      <c r="K605" s="374">
        <f t="shared" si="436"/>
        <v>5.8753584668112184</v>
      </c>
      <c r="L605" s="383">
        <f t="shared" si="437"/>
        <v>-104.58138070923972</v>
      </c>
    </row>
    <row r="606" spans="9:12" ht="21">
      <c r="I606" s="374">
        <f t="shared" si="434"/>
        <v>-25.068196125061206</v>
      </c>
      <c r="J606" s="374">
        <f t="shared" si="435"/>
        <v>-12.534098062530601</v>
      </c>
      <c r="K606" s="374">
        <f t="shared" si="436"/>
        <v>1.5667622578163252</v>
      </c>
      <c r="L606" s="383">
        <f t="shared" si="437"/>
        <v>-36.035531929775487</v>
      </c>
    </row>
    <row r="607" spans="9:12" ht="21">
      <c r="I607" s="374">
        <f t="shared" si="434"/>
        <v>-159.61390501503814</v>
      </c>
      <c r="J607" s="374">
        <f t="shared" si="435"/>
        <v>-82.255018535357067</v>
      </c>
      <c r="K607" s="374">
        <f t="shared" si="436"/>
        <v>-49.940546967895372</v>
      </c>
      <c r="L607" s="383">
        <f t="shared" si="437"/>
        <v>-291.8094705182906</v>
      </c>
    </row>
    <row r="608" spans="9:12" ht="21">
      <c r="I608" s="374">
        <f t="shared" si="434"/>
        <v>-27.418339511785696</v>
      </c>
      <c r="J608" s="374">
        <f t="shared" si="435"/>
        <v>-13.709169755892846</v>
      </c>
      <c r="K608" s="374">
        <f t="shared" si="436"/>
        <v>-13.219556550325246</v>
      </c>
      <c r="L608" s="383">
        <f t="shared" si="437"/>
        <v>-54.347065818003784</v>
      </c>
    </row>
    <row r="609" spans="9:12" ht="21">
      <c r="I609" s="374">
        <f t="shared" si="434"/>
        <v>-9.700231553914513</v>
      </c>
      <c r="J609" s="374">
        <f t="shared" si="435"/>
        <v>-5.0065711246010389</v>
      </c>
      <c r="K609" s="374">
        <f t="shared" si="436"/>
        <v>-4.0678390387383443</v>
      </c>
      <c r="L609" s="383">
        <f t="shared" si="437"/>
        <v>-18.774641717253896</v>
      </c>
    </row>
    <row r="610" spans="9:12" ht="21">
      <c r="I610" s="374">
        <f t="shared" si="434"/>
        <v>-21.027598723324363</v>
      </c>
      <c r="J610" s="374">
        <f t="shared" si="435"/>
        <v>13.017084923962702</v>
      </c>
      <c r="K610" s="374">
        <f t="shared" si="436"/>
        <v>-13.017084923962702</v>
      </c>
      <c r="L610" s="383">
        <f t="shared" si="437"/>
        <v>-21.027598723324363</v>
      </c>
    </row>
    <row r="611" spans="9:12" ht="21">
      <c r="I611" s="374">
        <f t="shared" si="434"/>
        <v>-1.5019713373803114</v>
      </c>
      <c r="J611" s="374">
        <f t="shared" si="435"/>
        <v>-1.5019713373803114</v>
      </c>
      <c r="K611" s="374">
        <f t="shared" si="436"/>
        <v>2.2529570060704671</v>
      </c>
      <c r="L611" s="383">
        <f t="shared" si="437"/>
        <v>-0.75098566869015571</v>
      </c>
    </row>
    <row r="612" spans="9:12" ht="21">
      <c r="I612" s="374">
        <f t="shared" si="434"/>
        <v>10.72486069338556</v>
      </c>
      <c r="J612" s="374">
        <f t="shared" si="435"/>
        <v>8.8596675293185054</v>
      </c>
      <c r="K612" s="374">
        <f t="shared" si="436"/>
        <v>1.6320440185586722</v>
      </c>
      <c r="L612" s="383">
        <f t="shared" si="437"/>
        <v>21.216572241262739</v>
      </c>
    </row>
    <row r="613" spans="9:12" ht="21">
      <c r="I613" s="374">
        <f t="shared" si="434"/>
        <v>10.258562402368796</v>
      </c>
      <c r="J613" s="374">
        <f t="shared" si="435"/>
        <v>6.3416567578279839</v>
      </c>
      <c r="K613" s="374">
        <f t="shared" si="436"/>
        <v>0</v>
      </c>
      <c r="L613" s="383">
        <f t="shared" si="437"/>
        <v>16.600219160196779</v>
      </c>
    </row>
    <row r="614" spans="9:12" ht="21">
      <c r="I614" s="374">
        <f t="shared" si="434"/>
        <v>61.551374414212788</v>
      </c>
      <c r="J614" s="374">
        <f t="shared" si="435"/>
        <v>40.288172343848366</v>
      </c>
      <c r="K614" s="374">
        <f t="shared" si="436"/>
        <v>19.771047539110768</v>
      </c>
      <c r="L614" s="383">
        <f t="shared" si="437"/>
        <v>121.61059429717191</v>
      </c>
    </row>
    <row r="615" spans="9:12" ht="21">
      <c r="I615" s="374">
        <f t="shared" si="434"/>
        <v>3.7370477322914888</v>
      </c>
      <c r="J615" s="374">
        <f t="shared" si="435"/>
        <v>-6.6247664345167312</v>
      </c>
      <c r="K615" s="374">
        <f t="shared" si="436"/>
        <v>0</v>
      </c>
      <c r="L615" s="383">
        <f t="shared" si="437"/>
        <v>-2.8877187022252424</v>
      </c>
    </row>
    <row r="616" spans="9:12" ht="21">
      <c r="I616" s="374">
        <f t="shared" si="434"/>
        <v>10.531679972821468</v>
      </c>
      <c r="J616" s="374">
        <f t="shared" si="435"/>
        <v>0</v>
      </c>
      <c r="K616" s="374">
        <f t="shared" si="436"/>
        <v>-4.0767793443179876</v>
      </c>
      <c r="L616" s="383">
        <f t="shared" si="437"/>
        <v>6.4549006285034807</v>
      </c>
    </row>
    <row r="617" spans="9:12" ht="21.75" thickBot="1">
      <c r="I617" s="375">
        <f t="shared" si="434"/>
        <v>-3.3973161202649904</v>
      </c>
      <c r="J617" s="375">
        <f t="shared" si="435"/>
        <v>-5.9453032104637336</v>
      </c>
      <c r="K617" s="375">
        <f t="shared" si="436"/>
        <v>0.56621935337749729</v>
      </c>
      <c r="L617" s="384">
        <f t="shared" si="437"/>
        <v>-8.7763999773512253</v>
      </c>
    </row>
    <row r="618" spans="9:12" ht="21.75" thickBot="1">
      <c r="I618" s="565" t="s">
        <v>314</v>
      </c>
      <c r="J618" s="566"/>
      <c r="K618" s="566"/>
      <c r="L618" s="567"/>
    </row>
    <row r="619" spans="9:12" ht="18.75">
      <c r="I619" s="376">
        <f t="shared" ref="I619:I646" si="438">AP483</f>
        <v>-33.563939033617999</v>
      </c>
      <c r="J619" s="376">
        <f t="shared" ref="J619:J646" si="439">U516</f>
        <v>-10.798832558642307</v>
      </c>
      <c r="K619" s="376">
        <f t="shared" ref="K619:K646" si="440">U549</f>
        <v>-7.8802291644146578</v>
      </c>
      <c r="L619" s="385">
        <f>SUM(I619:K619)</f>
        <v>-52.243000756674959</v>
      </c>
    </row>
    <row r="620" spans="9:12" ht="18.75">
      <c r="I620" s="373">
        <f t="shared" si="438"/>
        <v>-2.4321694951897093</v>
      </c>
      <c r="J620" s="373">
        <f t="shared" si="439"/>
        <v>-3.891471192303535</v>
      </c>
      <c r="K620" s="373">
        <f t="shared" si="440"/>
        <v>1.9457355961517673</v>
      </c>
      <c r="L620" s="386">
        <f t="shared" ref="L620:L646" si="441">SUM(I620:K620)</f>
        <v>-4.3779050913414768</v>
      </c>
    </row>
    <row r="621" spans="9:12" ht="18.75">
      <c r="I621" s="373">
        <f t="shared" si="438"/>
        <v>-64.695708572046257</v>
      </c>
      <c r="J621" s="373">
        <f t="shared" si="439"/>
        <v>-8.1720895038374231</v>
      </c>
      <c r="K621" s="373">
        <f t="shared" si="440"/>
        <v>16.344179007674846</v>
      </c>
      <c r="L621" s="386">
        <f t="shared" si="441"/>
        <v>-56.523619068208838</v>
      </c>
    </row>
    <row r="622" spans="9:12" ht="18.75">
      <c r="I622" s="373">
        <f t="shared" si="438"/>
        <v>-36.093395308615285</v>
      </c>
      <c r="J622" s="373">
        <f t="shared" si="439"/>
        <v>-3.7455410225921533</v>
      </c>
      <c r="K622" s="373">
        <f t="shared" si="440"/>
        <v>10.21511187979678</v>
      </c>
      <c r="L622" s="386">
        <f t="shared" si="441"/>
        <v>-29.623824451410655</v>
      </c>
    </row>
    <row r="623" spans="9:12" ht="18.75">
      <c r="I623" s="373">
        <f t="shared" si="438"/>
        <v>-29.964328180737219</v>
      </c>
      <c r="J623" s="373">
        <f t="shared" si="439"/>
        <v>-5.448059669224949</v>
      </c>
      <c r="K623" s="373">
        <f t="shared" si="440"/>
        <v>11.285266457680251</v>
      </c>
      <c r="L623" s="386">
        <f t="shared" si="441"/>
        <v>-24.127121392281914</v>
      </c>
    </row>
    <row r="624" spans="9:12" ht="18.75">
      <c r="I624" s="373">
        <f t="shared" si="438"/>
        <v>-72.528863488166934</v>
      </c>
      <c r="J624" s="373">
        <f t="shared" si="439"/>
        <v>-14.80955851329063</v>
      </c>
      <c r="K624" s="373">
        <f t="shared" si="440"/>
        <v>21.265007096007061</v>
      </c>
      <c r="L624" s="386">
        <f t="shared" si="441"/>
        <v>-66.073414905450505</v>
      </c>
    </row>
    <row r="625" spans="9:12" ht="18.75">
      <c r="I625" s="373">
        <f t="shared" si="438"/>
        <v>-96.198841624793815</v>
      </c>
      <c r="J625" s="373">
        <f t="shared" si="439"/>
        <v>-35.441678493345094</v>
      </c>
      <c r="K625" s="373">
        <f t="shared" si="440"/>
        <v>-22.277626481531204</v>
      </c>
      <c r="L625" s="386">
        <f t="shared" si="441"/>
        <v>-153.91814659967011</v>
      </c>
    </row>
    <row r="626" spans="9:12" ht="18.75">
      <c r="I626" s="373">
        <f t="shared" si="438"/>
        <v>-85.060028384028229</v>
      </c>
      <c r="J626" s="373">
        <f t="shared" si="439"/>
        <v>-23.290245867055347</v>
      </c>
      <c r="K626" s="373">
        <f t="shared" si="440"/>
        <v>5.0630969276207267</v>
      </c>
      <c r="L626" s="386">
        <f t="shared" si="441"/>
        <v>-103.28717732346286</v>
      </c>
    </row>
    <row r="627" spans="9:12" ht="18.75">
      <c r="I627" s="373">
        <f t="shared" si="438"/>
        <v>-54.111848413946547</v>
      </c>
      <c r="J627" s="373">
        <f t="shared" si="439"/>
        <v>-22.214337769935948</v>
      </c>
      <c r="K627" s="373">
        <f t="shared" si="440"/>
        <v>7.4047792566453179</v>
      </c>
      <c r="L627" s="386">
        <f t="shared" si="441"/>
        <v>-68.921406927237186</v>
      </c>
    </row>
    <row r="628" spans="9:12" ht="18.75">
      <c r="I628" s="373">
        <f t="shared" si="438"/>
        <v>-180.05775437404452</v>
      </c>
      <c r="J628" s="373">
        <f t="shared" si="439"/>
        <v>-69.984712077458795</v>
      </c>
      <c r="K628" s="373">
        <f t="shared" si="440"/>
        <v>54.35705792423984</v>
      </c>
      <c r="L628" s="386">
        <f t="shared" si="441"/>
        <v>-195.68540852726346</v>
      </c>
    </row>
    <row r="629" spans="9:12" ht="18.75">
      <c r="I629" s="373">
        <f t="shared" si="438"/>
        <v>-112.36623067776456</v>
      </c>
      <c r="J629" s="373">
        <f t="shared" si="439"/>
        <v>-39.833531510107022</v>
      </c>
      <c r="K629" s="373">
        <f t="shared" si="440"/>
        <v>33.888228299643281</v>
      </c>
      <c r="L629" s="386">
        <f t="shared" si="441"/>
        <v>-118.3115338882283</v>
      </c>
    </row>
    <row r="630" spans="9:12" ht="18.75">
      <c r="I630" s="373">
        <f t="shared" si="438"/>
        <v>-19.874299303550195</v>
      </c>
      <c r="J630" s="373">
        <f t="shared" si="439"/>
        <v>-7.643961270596229</v>
      </c>
      <c r="K630" s="373">
        <f t="shared" si="440"/>
        <v>0</v>
      </c>
      <c r="L630" s="386">
        <f t="shared" si="441"/>
        <v>-27.518260574146424</v>
      </c>
    </row>
    <row r="631" spans="9:12" ht="18.75">
      <c r="I631" s="373">
        <f t="shared" si="438"/>
        <v>-42.806183115338882</v>
      </c>
      <c r="J631" s="373">
        <f t="shared" si="439"/>
        <v>0</v>
      </c>
      <c r="K631" s="373">
        <f t="shared" si="440"/>
        <v>0</v>
      </c>
      <c r="L631" s="386">
        <f t="shared" si="441"/>
        <v>-42.806183115338882</v>
      </c>
    </row>
    <row r="632" spans="9:12" ht="18.75">
      <c r="I632" s="373">
        <f t="shared" si="438"/>
        <v>-43.521173828231262</v>
      </c>
      <c r="J632" s="373">
        <f t="shared" si="439"/>
        <v>-40.387649312598604</v>
      </c>
      <c r="K632" s="373">
        <f t="shared" si="440"/>
        <v>5.5707102500136036</v>
      </c>
      <c r="L632" s="386">
        <f t="shared" si="441"/>
        <v>-78.338112890816262</v>
      </c>
    </row>
    <row r="633" spans="9:12" ht="18.75">
      <c r="I633" s="373">
        <f t="shared" si="438"/>
        <v>-37.77637888290473</v>
      </c>
      <c r="J633" s="373">
        <f t="shared" si="439"/>
        <v>-20.106782308642838</v>
      </c>
      <c r="K633" s="373">
        <f t="shared" si="440"/>
        <v>15.23241083988094</v>
      </c>
      <c r="L633" s="386">
        <f t="shared" si="441"/>
        <v>-42.65075035166663</v>
      </c>
    </row>
    <row r="634" spans="9:12" ht="18.75">
      <c r="I634" s="373">
        <f t="shared" si="438"/>
        <v>-72.854444988459122</v>
      </c>
      <c r="J634" s="373">
        <f t="shared" si="439"/>
        <v>-27.418339511785696</v>
      </c>
      <c r="K634" s="373">
        <f t="shared" si="440"/>
        <v>5.8753584668112184</v>
      </c>
      <c r="L634" s="386">
        <f t="shared" si="441"/>
        <v>-94.397426033433604</v>
      </c>
    </row>
    <row r="635" spans="9:12" ht="18.75">
      <c r="I635" s="373">
        <f t="shared" si="438"/>
        <v>-25.068196125061206</v>
      </c>
      <c r="J635" s="373">
        <f t="shared" si="439"/>
        <v>-12.534098062530601</v>
      </c>
      <c r="K635" s="373">
        <f t="shared" si="440"/>
        <v>1.5667622578163252</v>
      </c>
      <c r="L635" s="386">
        <f t="shared" si="441"/>
        <v>-36.035531929775487</v>
      </c>
    </row>
    <row r="636" spans="9:12" ht="18.75">
      <c r="I636" s="373">
        <f t="shared" si="438"/>
        <v>-159.61390501503814</v>
      </c>
      <c r="J636" s="373">
        <f t="shared" si="439"/>
        <v>-82.255018535357067</v>
      </c>
      <c r="K636" s="373">
        <f t="shared" si="440"/>
        <v>-26.439113100650488</v>
      </c>
      <c r="L636" s="386">
        <f t="shared" si="441"/>
        <v>-268.30803665104571</v>
      </c>
    </row>
    <row r="637" spans="9:12" ht="18.75">
      <c r="I637" s="373">
        <f t="shared" si="438"/>
        <v>-27.418339511785696</v>
      </c>
      <c r="J637" s="373">
        <f t="shared" si="439"/>
        <v>-13.709169755892846</v>
      </c>
      <c r="K637" s="373">
        <f t="shared" si="440"/>
        <v>-13.219556550325246</v>
      </c>
      <c r="L637" s="386">
        <f t="shared" si="441"/>
        <v>-54.347065818003784</v>
      </c>
    </row>
    <row r="638" spans="9:12" ht="18.75">
      <c r="I638" s="373">
        <f t="shared" si="438"/>
        <v>-9.700231553914513</v>
      </c>
      <c r="J638" s="373">
        <f t="shared" si="439"/>
        <v>-5.0065711246010389</v>
      </c>
      <c r="K638" s="373">
        <f t="shared" si="440"/>
        <v>-4.0678390387383443</v>
      </c>
      <c r="L638" s="386">
        <f t="shared" si="441"/>
        <v>-18.774641717253896</v>
      </c>
    </row>
    <row r="639" spans="9:12" ht="18.75">
      <c r="I639" s="373">
        <f t="shared" si="438"/>
        <v>-21.027598723324363</v>
      </c>
      <c r="J639" s="373">
        <f t="shared" si="439"/>
        <v>13.017084923962702</v>
      </c>
      <c r="K639" s="373">
        <f t="shared" si="440"/>
        <v>-13.017084923962702</v>
      </c>
      <c r="L639" s="386">
        <f t="shared" si="441"/>
        <v>-21.027598723324363</v>
      </c>
    </row>
    <row r="640" spans="9:12" ht="18.75">
      <c r="I640" s="373">
        <f t="shared" si="438"/>
        <v>-1.5019713373803114</v>
      </c>
      <c r="J640" s="373">
        <f t="shared" si="439"/>
        <v>-1.5019713373803114</v>
      </c>
      <c r="K640" s="373">
        <f t="shared" si="440"/>
        <v>2.2529570060704671</v>
      </c>
      <c r="L640" s="386">
        <f t="shared" si="441"/>
        <v>-0.75098566869015571</v>
      </c>
    </row>
    <row r="641" spans="9:12" ht="18.75">
      <c r="I641" s="373">
        <f t="shared" si="438"/>
        <v>10.72486069338556</v>
      </c>
      <c r="J641" s="373">
        <f t="shared" si="439"/>
        <v>8.8596675293185054</v>
      </c>
      <c r="K641" s="373">
        <f t="shared" si="440"/>
        <v>1.6320440185586722</v>
      </c>
      <c r="L641" s="386">
        <f t="shared" si="441"/>
        <v>21.216572241262739</v>
      </c>
    </row>
    <row r="642" spans="9:12" ht="18.75">
      <c r="I642" s="373">
        <f t="shared" si="438"/>
        <v>10.258562402368796</v>
      </c>
      <c r="J642" s="373">
        <f t="shared" si="439"/>
        <v>6.3416567578279839</v>
      </c>
      <c r="K642" s="373">
        <f t="shared" si="440"/>
        <v>0</v>
      </c>
      <c r="L642" s="386">
        <f t="shared" si="441"/>
        <v>16.600219160196779</v>
      </c>
    </row>
    <row r="643" spans="9:12" ht="18.75">
      <c r="I643" s="373">
        <f t="shared" si="438"/>
        <v>61.551374414212788</v>
      </c>
      <c r="J643" s="373">
        <f t="shared" si="439"/>
        <v>40.288172343848366</v>
      </c>
      <c r="K643" s="373">
        <f t="shared" si="440"/>
        <v>19.771047539110768</v>
      </c>
      <c r="L643" s="386">
        <f t="shared" si="441"/>
        <v>121.61059429717191</v>
      </c>
    </row>
    <row r="644" spans="9:12" ht="18.75">
      <c r="I644" s="373">
        <f t="shared" si="438"/>
        <v>3.7370477322914888</v>
      </c>
      <c r="J644" s="373">
        <f t="shared" si="439"/>
        <v>-6.6247664345167312</v>
      </c>
      <c r="K644" s="373">
        <f t="shared" si="440"/>
        <v>0</v>
      </c>
      <c r="L644" s="386">
        <f t="shared" si="441"/>
        <v>-2.8877187022252424</v>
      </c>
    </row>
    <row r="645" spans="9:12" ht="18.75">
      <c r="I645" s="373">
        <f t="shared" si="438"/>
        <v>10.531679972821468</v>
      </c>
      <c r="J645" s="373">
        <f t="shared" si="439"/>
        <v>0</v>
      </c>
      <c r="K645" s="373">
        <f t="shared" si="440"/>
        <v>-4.0767793443179876</v>
      </c>
      <c r="L645" s="386">
        <f t="shared" si="441"/>
        <v>6.4549006285034807</v>
      </c>
    </row>
    <row r="646" spans="9:12" ht="18.75">
      <c r="I646" s="373">
        <f t="shared" si="438"/>
        <v>-3.3973161202649904</v>
      </c>
      <c r="J646" s="373">
        <f t="shared" si="439"/>
        <v>-5.9453032104637336</v>
      </c>
      <c r="K646" s="373">
        <f t="shared" si="440"/>
        <v>0.56621935337749729</v>
      </c>
      <c r="L646" s="386">
        <f t="shared" si="441"/>
        <v>-8.7763999773512253</v>
      </c>
    </row>
  </sheetData>
  <mergeCells count="725">
    <mergeCell ref="I618:L618"/>
    <mergeCell ref="I589:L589"/>
    <mergeCell ref="AN511:AO511"/>
    <mergeCell ref="G544:H544"/>
    <mergeCell ref="S544:T544"/>
    <mergeCell ref="G577:H577"/>
    <mergeCell ref="S577:T577"/>
    <mergeCell ref="Q475:AD477"/>
    <mergeCell ref="AF1:AK1"/>
    <mergeCell ref="AM1:AR1"/>
    <mergeCell ref="L571:O571"/>
    <mergeCell ref="L572:O572"/>
    <mergeCell ref="L573:O573"/>
    <mergeCell ref="L574:O574"/>
    <mergeCell ref="L575:O575"/>
    <mergeCell ref="L576:O576"/>
    <mergeCell ref="L548:O548"/>
    <mergeCell ref="L550:O550"/>
    <mergeCell ref="L551:O551"/>
    <mergeCell ref="L552:O552"/>
    <mergeCell ref="L554:O554"/>
    <mergeCell ref="L555:O555"/>
    <mergeCell ref="L556:O556"/>
    <mergeCell ref="L557:O557"/>
    <mergeCell ref="L569:O569"/>
    <mergeCell ref="L570:O570"/>
    <mergeCell ref="L567:O567"/>
    <mergeCell ref="L558:O558"/>
    <mergeCell ref="L549:O549"/>
    <mergeCell ref="L538:O538"/>
    <mergeCell ref="L539:O539"/>
    <mergeCell ref="L540:O540"/>
    <mergeCell ref="L541:O541"/>
    <mergeCell ref="L542:O542"/>
    <mergeCell ref="L543:O543"/>
    <mergeCell ref="L559:O559"/>
    <mergeCell ref="L560:O560"/>
    <mergeCell ref="L561:O561"/>
    <mergeCell ref="L562:O562"/>
    <mergeCell ref="L563:O563"/>
    <mergeCell ref="L564:O564"/>
    <mergeCell ref="L565:O565"/>
    <mergeCell ref="L566:O566"/>
    <mergeCell ref="L568:O568"/>
    <mergeCell ref="L537:O537"/>
    <mergeCell ref="L529:O529"/>
    <mergeCell ref="L530:O530"/>
    <mergeCell ref="L531:O531"/>
    <mergeCell ref="L532:O532"/>
    <mergeCell ref="L533:O533"/>
    <mergeCell ref="L534:O534"/>
    <mergeCell ref="L535:O535"/>
    <mergeCell ref="L536:O536"/>
    <mergeCell ref="L520:O520"/>
    <mergeCell ref="L521:O521"/>
    <mergeCell ref="L522:O522"/>
    <mergeCell ref="L523:O523"/>
    <mergeCell ref="L524:O524"/>
    <mergeCell ref="L525:O525"/>
    <mergeCell ref="L526:O526"/>
    <mergeCell ref="L527:O527"/>
    <mergeCell ref="L528:O528"/>
    <mergeCell ref="X507:AA507"/>
    <mergeCell ref="X508:AA508"/>
    <mergeCell ref="X509:AA509"/>
    <mergeCell ref="X510:AA510"/>
    <mergeCell ref="L515:O515"/>
    <mergeCell ref="L516:O516"/>
    <mergeCell ref="L517:O517"/>
    <mergeCell ref="L518:O518"/>
    <mergeCell ref="L519:O519"/>
    <mergeCell ref="P511:Q511"/>
    <mergeCell ref="X498:AA498"/>
    <mergeCell ref="X499:AA499"/>
    <mergeCell ref="X500:AA500"/>
    <mergeCell ref="X501:AA501"/>
    <mergeCell ref="X502:AA502"/>
    <mergeCell ref="X503:AA503"/>
    <mergeCell ref="X504:AA504"/>
    <mergeCell ref="X505:AA505"/>
    <mergeCell ref="X506:AA506"/>
    <mergeCell ref="X496:AA496"/>
    <mergeCell ref="X497:AA497"/>
    <mergeCell ref="X484:AA484"/>
    <mergeCell ref="X485:AA485"/>
    <mergeCell ref="X486:AA486"/>
    <mergeCell ref="X487:AA487"/>
    <mergeCell ref="X488:AA488"/>
    <mergeCell ref="X489:AA489"/>
    <mergeCell ref="X490:AA490"/>
    <mergeCell ref="X491:AA491"/>
    <mergeCell ref="X492:AA492"/>
    <mergeCell ref="X493:AA493"/>
    <mergeCell ref="X494:AA494"/>
    <mergeCell ref="X495:AA495"/>
    <mergeCell ref="X482:AA482"/>
    <mergeCell ref="X483:AA483"/>
    <mergeCell ref="AB465:AB466"/>
    <mergeCell ref="AC465:AJ465"/>
    <mergeCell ref="AK465:AM465"/>
    <mergeCell ref="AN465:AN466"/>
    <mergeCell ref="AO465:AO466"/>
    <mergeCell ref="A467:A471"/>
    <mergeCell ref="AN467:AN470"/>
    <mergeCell ref="AO467:AO470"/>
    <mergeCell ref="C471:E471"/>
    <mergeCell ref="F471:M471"/>
    <mergeCell ref="Q471:X471"/>
    <mergeCell ref="AD471:AJ471"/>
    <mergeCell ref="A465:A466"/>
    <mergeCell ref="B465:B466"/>
    <mergeCell ref="C465:C466"/>
    <mergeCell ref="D465:D466"/>
    <mergeCell ref="E465:E466"/>
    <mergeCell ref="F465:M465"/>
    <mergeCell ref="N465:P465"/>
    <mergeCell ref="Q465:X465"/>
    <mergeCell ref="Y465:AA465"/>
    <mergeCell ref="AB454:AB455"/>
    <mergeCell ref="AC454:AJ454"/>
    <mergeCell ref="AK454:AM454"/>
    <mergeCell ref="AN454:AN455"/>
    <mergeCell ref="AO454:AO455"/>
    <mergeCell ref="A456:A462"/>
    <mergeCell ref="AN456:AN461"/>
    <mergeCell ref="AO456:AO461"/>
    <mergeCell ref="C462:E462"/>
    <mergeCell ref="F462:M462"/>
    <mergeCell ref="Q462:X462"/>
    <mergeCell ref="AD462:AJ462"/>
    <mergeCell ref="A454:A455"/>
    <mergeCell ref="B454:B455"/>
    <mergeCell ref="C454:C455"/>
    <mergeCell ref="D454:D455"/>
    <mergeCell ref="E454:E455"/>
    <mergeCell ref="F454:M454"/>
    <mergeCell ref="N454:P454"/>
    <mergeCell ref="Q454:X454"/>
    <mergeCell ref="Y454:AA454"/>
    <mergeCell ref="AB442:AB443"/>
    <mergeCell ref="AC442:AJ442"/>
    <mergeCell ref="AK442:AM442"/>
    <mergeCell ref="AN442:AN443"/>
    <mergeCell ref="AO442:AO443"/>
    <mergeCell ref="A444:A451"/>
    <mergeCell ref="AN444:AN450"/>
    <mergeCell ref="AO444:AO450"/>
    <mergeCell ref="C451:E451"/>
    <mergeCell ref="F451:M451"/>
    <mergeCell ref="Q451:X451"/>
    <mergeCell ref="AD451:AJ451"/>
    <mergeCell ref="A442:A443"/>
    <mergeCell ref="B442:B443"/>
    <mergeCell ref="C442:C443"/>
    <mergeCell ref="D442:D443"/>
    <mergeCell ref="E442:E443"/>
    <mergeCell ref="F442:M442"/>
    <mergeCell ref="N442:P442"/>
    <mergeCell ref="Q442:X442"/>
    <mergeCell ref="Y442:AA442"/>
    <mergeCell ref="AB420:AB421"/>
    <mergeCell ref="AC420:AJ420"/>
    <mergeCell ref="AK420:AM420"/>
    <mergeCell ref="AN420:AN421"/>
    <mergeCell ref="AO420:AO421"/>
    <mergeCell ref="A422:A439"/>
    <mergeCell ref="AN422:AN438"/>
    <mergeCell ref="AO422:AO438"/>
    <mergeCell ref="C439:E439"/>
    <mergeCell ref="F439:M439"/>
    <mergeCell ref="Q439:X439"/>
    <mergeCell ref="AD439:AJ439"/>
    <mergeCell ref="A420:A421"/>
    <mergeCell ref="B420:B421"/>
    <mergeCell ref="C420:C421"/>
    <mergeCell ref="D420:D421"/>
    <mergeCell ref="E420:E421"/>
    <mergeCell ref="F420:M420"/>
    <mergeCell ref="N420:P420"/>
    <mergeCell ref="Q420:X420"/>
    <mergeCell ref="Y420:AA420"/>
    <mergeCell ref="AB409:AB410"/>
    <mergeCell ref="AC409:AJ409"/>
    <mergeCell ref="AK409:AM409"/>
    <mergeCell ref="AN409:AN410"/>
    <mergeCell ref="AO409:AO410"/>
    <mergeCell ref="A411:A417"/>
    <mergeCell ref="AN411:AN416"/>
    <mergeCell ref="AO411:AO416"/>
    <mergeCell ref="C417:E417"/>
    <mergeCell ref="F417:M417"/>
    <mergeCell ref="Q417:X417"/>
    <mergeCell ref="AD417:AJ417"/>
    <mergeCell ref="A409:A410"/>
    <mergeCell ref="B409:B410"/>
    <mergeCell ref="C409:C410"/>
    <mergeCell ref="D409:D410"/>
    <mergeCell ref="E409:E410"/>
    <mergeCell ref="F409:M409"/>
    <mergeCell ref="N409:P409"/>
    <mergeCell ref="Q409:X409"/>
    <mergeCell ref="Y409:AA409"/>
    <mergeCell ref="AB398:AB399"/>
    <mergeCell ref="AC398:AJ398"/>
    <mergeCell ref="AK398:AM398"/>
    <mergeCell ref="AN398:AN399"/>
    <mergeCell ref="AO398:AO399"/>
    <mergeCell ref="A400:A406"/>
    <mergeCell ref="AN400:AN405"/>
    <mergeCell ref="AO400:AO405"/>
    <mergeCell ref="C406:E406"/>
    <mergeCell ref="F406:M406"/>
    <mergeCell ref="Q406:X406"/>
    <mergeCell ref="AD406:AJ406"/>
    <mergeCell ref="A398:A399"/>
    <mergeCell ref="B398:B399"/>
    <mergeCell ref="C398:C399"/>
    <mergeCell ref="D398:D399"/>
    <mergeCell ref="E398:E399"/>
    <mergeCell ref="F398:M398"/>
    <mergeCell ref="N398:P398"/>
    <mergeCell ref="Q398:X398"/>
    <mergeCell ref="Y398:AA398"/>
    <mergeCell ref="AB384:AB385"/>
    <mergeCell ref="AC384:AJ384"/>
    <mergeCell ref="AK384:AM384"/>
    <mergeCell ref="AN384:AN385"/>
    <mergeCell ref="AO384:AO385"/>
    <mergeCell ref="A386:A395"/>
    <mergeCell ref="AN386:AN394"/>
    <mergeCell ref="AO386:AO394"/>
    <mergeCell ref="C395:E395"/>
    <mergeCell ref="F395:M395"/>
    <mergeCell ref="Q395:X395"/>
    <mergeCell ref="AD395:AJ395"/>
    <mergeCell ref="A384:A385"/>
    <mergeCell ref="B384:B385"/>
    <mergeCell ref="C384:C385"/>
    <mergeCell ref="D384:D385"/>
    <mergeCell ref="E384:E385"/>
    <mergeCell ref="F384:M384"/>
    <mergeCell ref="N384:P384"/>
    <mergeCell ref="Q384:X384"/>
    <mergeCell ref="Y384:AA384"/>
    <mergeCell ref="AB364:AB365"/>
    <mergeCell ref="AC364:AJ364"/>
    <mergeCell ref="AK364:AM364"/>
    <mergeCell ref="AN364:AN365"/>
    <mergeCell ref="AO364:AO365"/>
    <mergeCell ref="A366:A381"/>
    <mergeCell ref="AN366:AN380"/>
    <mergeCell ref="AO366:AO380"/>
    <mergeCell ref="C381:E381"/>
    <mergeCell ref="F381:M381"/>
    <mergeCell ref="Q381:X381"/>
    <mergeCell ref="AD381:AJ381"/>
    <mergeCell ref="A364:A365"/>
    <mergeCell ref="B364:B365"/>
    <mergeCell ref="C364:C365"/>
    <mergeCell ref="D364:D365"/>
    <mergeCell ref="E364:E365"/>
    <mergeCell ref="F364:M364"/>
    <mergeCell ref="N364:P364"/>
    <mergeCell ref="Q364:X364"/>
    <mergeCell ref="Y364:AA364"/>
    <mergeCell ref="AB349:AB350"/>
    <mergeCell ref="AC349:AJ349"/>
    <mergeCell ref="AK349:AM349"/>
    <mergeCell ref="AN349:AN350"/>
    <mergeCell ref="AO349:AO350"/>
    <mergeCell ref="A351:A361"/>
    <mergeCell ref="AN351:AN360"/>
    <mergeCell ref="AO351:AO360"/>
    <mergeCell ref="C361:E361"/>
    <mergeCell ref="F361:M361"/>
    <mergeCell ref="Q361:X361"/>
    <mergeCell ref="AD361:AJ361"/>
    <mergeCell ref="A349:A350"/>
    <mergeCell ref="B349:B350"/>
    <mergeCell ref="C349:C350"/>
    <mergeCell ref="D349:D350"/>
    <mergeCell ref="E349:E350"/>
    <mergeCell ref="F349:M349"/>
    <mergeCell ref="N349:P349"/>
    <mergeCell ref="Q349:X349"/>
    <mergeCell ref="Y349:AA349"/>
    <mergeCell ref="AB335:AB336"/>
    <mergeCell ref="AC335:AJ335"/>
    <mergeCell ref="AK335:AM335"/>
    <mergeCell ref="AN335:AN336"/>
    <mergeCell ref="AO335:AO336"/>
    <mergeCell ref="A337:A346"/>
    <mergeCell ref="AN337:AN345"/>
    <mergeCell ref="AO337:AO345"/>
    <mergeCell ref="C346:E346"/>
    <mergeCell ref="F346:M346"/>
    <mergeCell ref="Q346:X346"/>
    <mergeCell ref="AD346:AJ346"/>
    <mergeCell ref="A335:A336"/>
    <mergeCell ref="B335:B336"/>
    <mergeCell ref="C335:C336"/>
    <mergeCell ref="D335:D336"/>
    <mergeCell ref="E335:E336"/>
    <mergeCell ref="F335:M335"/>
    <mergeCell ref="N335:P335"/>
    <mergeCell ref="Q335:X335"/>
    <mergeCell ref="Y335:AA335"/>
    <mergeCell ref="AB314:AB315"/>
    <mergeCell ref="AC314:AJ314"/>
    <mergeCell ref="AK314:AM314"/>
    <mergeCell ref="AN314:AN315"/>
    <mergeCell ref="AO314:AO315"/>
    <mergeCell ref="A316:A332"/>
    <mergeCell ref="AN316:AN331"/>
    <mergeCell ref="AO316:AO331"/>
    <mergeCell ref="C332:E332"/>
    <mergeCell ref="F332:M332"/>
    <mergeCell ref="Q332:X332"/>
    <mergeCell ref="AD332:AJ332"/>
    <mergeCell ref="A314:A315"/>
    <mergeCell ref="B314:B315"/>
    <mergeCell ref="C314:C315"/>
    <mergeCell ref="D314:D315"/>
    <mergeCell ref="E314:E315"/>
    <mergeCell ref="F314:M314"/>
    <mergeCell ref="N314:P314"/>
    <mergeCell ref="Q314:X314"/>
    <mergeCell ref="Y314:AA314"/>
    <mergeCell ref="AK299:AM299"/>
    <mergeCell ref="AN299:AN300"/>
    <mergeCell ref="AO299:AO300"/>
    <mergeCell ref="A301:A310"/>
    <mergeCell ref="AN301:AN309"/>
    <mergeCell ref="AO301:AO309"/>
    <mergeCell ref="C310:E310"/>
    <mergeCell ref="F310:M310"/>
    <mergeCell ref="Q310:X310"/>
    <mergeCell ref="AD310:AJ310"/>
    <mergeCell ref="A299:A300"/>
    <mergeCell ref="B299:B300"/>
    <mergeCell ref="C299:C300"/>
    <mergeCell ref="D299:D300"/>
    <mergeCell ref="E299:E300"/>
    <mergeCell ref="F299:M299"/>
    <mergeCell ref="N299:P299"/>
    <mergeCell ref="Q299:X299"/>
    <mergeCell ref="Y299:AA299"/>
    <mergeCell ref="A36:A37"/>
    <mergeCell ref="B36:B37"/>
    <mergeCell ref="C36:C37"/>
    <mergeCell ref="D36:D37"/>
    <mergeCell ref="E36:E37"/>
    <mergeCell ref="AK36:AM36"/>
    <mergeCell ref="AN36:AN37"/>
    <mergeCell ref="AO36:AO37"/>
    <mergeCell ref="A38:A50"/>
    <mergeCell ref="AN38:AN49"/>
    <mergeCell ref="AO38:AO49"/>
    <mergeCell ref="C50:E50"/>
    <mergeCell ref="F50:M50"/>
    <mergeCell ref="Q50:X50"/>
    <mergeCell ref="AD50:AJ50"/>
    <mergeCell ref="F36:M36"/>
    <mergeCell ref="N36:P36"/>
    <mergeCell ref="Q36:X36"/>
    <mergeCell ref="Y36:AA36"/>
    <mergeCell ref="AB36:AB37"/>
    <mergeCell ref="AC36:AJ36"/>
    <mergeCell ref="AO8:AO9"/>
    <mergeCell ref="A10:A34"/>
    <mergeCell ref="AN10:AN33"/>
    <mergeCell ref="AO10:AO33"/>
    <mergeCell ref="C34:E34"/>
    <mergeCell ref="F34:M34"/>
    <mergeCell ref="Q34:X34"/>
    <mergeCell ref="AD34:AJ34"/>
    <mergeCell ref="F8:M8"/>
    <mergeCell ref="N8:P8"/>
    <mergeCell ref="Q8:X8"/>
    <mergeCell ref="Y8:AA8"/>
    <mergeCell ref="AB8:AB9"/>
    <mergeCell ref="AC8:AJ8"/>
    <mergeCell ref="A8:A9"/>
    <mergeCell ref="B8:B9"/>
    <mergeCell ref="C8:C9"/>
    <mergeCell ref="D8:D9"/>
    <mergeCell ref="E8:E9"/>
    <mergeCell ref="A1:P2"/>
    <mergeCell ref="A3:P3"/>
    <mergeCell ref="A4:C5"/>
    <mergeCell ref="D4:E4"/>
    <mergeCell ref="F4:H4"/>
    <mergeCell ref="I4:K4"/>
    <mergeCell ref="L4:P4"/>
    <mergeCell ref="W6:AD6"/>
    <mergeCell ref="AK8:AM8"/>
    <mergeCell ref="A6:E6"/>
    <mergeCell ref="F6:G6"/>
    <mergeCell ref="W4:AD4"/>
    <mergeCell ref="D5:E5"/>
    <mergeCell ref="F5:H5"/>
    <mergeCell ref="I5:M5"/>
    <mergeCell ref="N5:P5"/>
    <mergeCell ref="W5:AD5"/>
    <mergeCell ref="AC53:AJ53"/>
    <mergeCell ref="AK53:AM53"/>
    <mergeCell ref="AN53:AN54"/>
    <mergeCell ref="H6:N6"/>
    <mergeCell ref="O6:P6"/>
    <mergeCell ref="AN8:AN9"/>
    <mergeCell ref="AO53:AO54"/>
    <mergeCell ref="A55:A59"/>
    <mergeCell ref="AN55:AN58"/>
    <mergeCell ref="AO55:AO58"/>
    <mergeCell ref="C59:E59"/>
    <mergeCell ref="F59:M59"/>
    <mergeCell ref="Q59:X59"/>
    <mergeCell ref="AD59:AJ59"/>
    <mergeCell ref="F53:M53"/>
    <mergeCell ref="N53:P53"/>
    <mergeCell ref="Q53:X53"/>
    <mergeCell ref="Y53:AA53"/>
    <mergeCell ref="AB53:AB54"/>
    <mergeCell ref="A53:A54"/>
    <mergeCell ref="B53:B54"/>
    <mergeCell ref="C53:C54"/>
    <mergeCell ref="D53:D54"/>
    <mergeCell ref="E53:E54"/>
    <mergeCell ref="AC62:AJ62"/>
    <mergeCell ref="AK62:AM62"/>
    <mergeCell ref="AN62:AN63"/>
    <mergeCell ref="AO62:AO63"/>
    <mergeCell ref="A64:A77"/>
    <mergeCell ref="AN64:AN76"/>
    <mergeCell ref="AO64:AO76"/>
    <mergeCell ref="C77:E77"/>
    <mergeCell ref="F77:M77"/>
    <mergeCell ref="Q77:X77"/>
    <mergeCell ref="AD77:AJ77"/>
    <mergeCell ref="F62:M62"/>
    <mergeCell ref="N62:P62"/>
    <mergeCell ref="Q62:X62"/>
    <mergeCell ref="Y62:AA62"/>
    <mergeCell ref="AB62:AB63"/>
    <mergeCell ref="A62:A63"/>
    <mergeCell ref="B62:B63"/>
    <mergeCell ref="C62:C63"/>
    <mergeCell ref="D62:D63"/>
    <mergeCell ref="E62:E63"/>
    <mergeCell ref="AC80:AJ80"/>
    <mergeCell ref="AK80:AM80"/>
    <mergeCell ref="AN80:AN81"/>
    <mergeCell ref="AO80:AO81"/>
    <mergeCell ref="A82:A91"/>
    <mergeCell ref="AN82:AN90"/>
    <mergeCell ref="AO82:AO90"/>
    <mergeCell ref="C91:E91"/>
    <mergeCell ref="F91:M91"/>
    <mergeCell ref="Q91:X91"/>
    <mergeCell ref="AD91:AJ91"/>
    <mergeCell ref="F80:M80"/>
    <mergeCell ref="N80:P80"/>
    <mergeCell ref="Q80:X80"/>
    <mergeCell ref="Y80:AA80"/>
    <mergeCell ref="AB80:AB81"/>
    <mergeCell ref="A80:A81"/>
    <mergeCell ref="B80:B81"/>
    <mergeCell ref="C80:C81"/>
    <mergeCell ref="D80:D81"/>
    <mergeCell ref="E80:E81"/>
    <mergeCell ref="AC94:AJ94"/>
    <mergeCell ref="AK94:AM94"/>
    <mergeCell ref="AN94:AN95"/>
    <mergeCell ref="AO94:AO95"/>
    <mergeCell ref="A96:A104"/>
    <mergeCell ref="AN96:AN103"/>
    <mergeCell ref="AO96:AO103"/>
    <mergeCell ref="C104:E104"/>
    <mergeCell ref="F104:M104"/>
    <mergeCell ref="Q104:X104"/>
    <mergeCell ref="AD104:AJ104"/>
    <mergeCell ref="F94:M94"/>
    <mergeCell ref="N94:P94"/>
    <mergeCell ref="Q94:X94"/>
    <mergeCell ref="Y94:AA94"/>
    <mergeCell ref="AB94:AB95"/>
    <mergeCell ref="A94:A95"/>
    <mergeCell ref="B94:B95"/>
    <mergeCell ref="C94:C95"/>
    <mergeCell ref="D94:D95"/>
    <mergeCell ref="E94:E95"/>
    <mergeCell ref="AC107:AJ107"/>
    <mergeCell ref="AK107:AM107"/>
    <mergeCell ref="AN107:AN108"/>
    <mergeCell ref="AO107:AO108"/>
    <mergeCell ref="A109:A121"/>
    <mergeCell ref="AN109:AN120"/>
    <mergeCell ref="AO109:AO120"/>
    <mergeCell ref="C121:E121"/>
    <mergeCell ref="F121:M121"/>
    <mergeCell ref="Q121:X121"/>
    <mergeCell ref="AD121:AJ121"/>
    <mergeCell ref="F107:M107"/>
    <mergeCell ref="N107:P107"/>
    <mergeCell ref="Q107:X107"/>
    <mergeCell ref="Y107:AA107"/>
    <mergeCell ref="AB107:AB108"/>
    <mergeCell ref="A107:A108"/>
    <mergeCell ref="B107:B108"/>
    <mergeCell ref="C107:C108"/>
    <mergeCell ref="D107:D108"/>
    <mergeCell ref="E107:E108"/>
    <mergeCell ref="AC124:AJ124"/>
    <mergeCell ref="AK124:AM124"/>
    <mergeCell ref="AN124:AN125"/>
    <mergeCell ref="AO124:AO125"/>
    <mergeCell ref="A126:A143"/>
    <mergeCell ref="AN126:AN142"/>
    <mergeCell ref="AO126:AO142"/>
    <mergeCell ref="C143:E143"/>
    <mergeCell ref="F143:M143"/>
    <mergeCell ref="Q143:X143"/>
    <mergeCell ref="AD143:AJ143"/>
    <mergeCell ref="F124:M124"/>
    <mergeCell ref="N124:P124"/>
    <mergeCell ref="Q124:X124"/>
    <mergeCell ref="Y124:AA124"/>
    <mergeCell ref="AB124:AB125"/>
    <mergeCell ref="A124:A125"/>
    <mergeCell ref="B124:B125"/>
    <mergeCell ref="C124:C125"/>
    <mergeCell ref="D124:D125"/>
    <mergeCell ref="E124:E125"/>
    <mergeCell ref="AC146:AJ146"/>
    <mergeCell ref="AK146:AM146"/>
    <mergeCell ref="AN146:AN147"/>
    <mergeCell ref="AO146:AO147"/>
    <mergeCell ref="A148:A163"/>
    <mergeCell ref="AN148:AN162"/>
    <mergeCell ref="AO148:AO162"/>
    <mergeCell ref="C163:E163"/>
    <mergeCell ref="F163:M163"/>
    <mergeCell ref="Q163:X163"/>
    <mergeCell ref="AD163:AJ163"/>
    <mergeCell ref="F146:M146"/>
    <mergeCell ref="N146:P146"/>
    <mergeCell ref="Q146:X146"/>
    <mergeCell ref="Y146:AA146"/>
    <mergeCell ref="AB146:AB147"/>
    <mergeCell ref="A146:A147"/>
    <mergeCell ref="B146:B147"/>
    <mergeCell ref="C146:C147"/>
    <mergeCell ref="D146:D147"/>
    <mergeCell ref="E146:E147"/>
    <mergeCell ref="AC166:AJ166"/>
    <mergeCell ref="AK166:AM166"/>
    <mergeCell ref="AN166:AN167"/>
    <mergeCell ref="AO166:AO167"/>
    <mergeCell ref="A168:A179"/>
    <mergeCell ref="AN168:AN178"/>
    <mergeCell ref="AO168:AO178"/>
    <mergeCell ref="C179:E179"/>
    <mergeCell ref="F179:M179"/>
    <mergeCell ref="Q179:X179"/>
    <mergeCell ref="AD179:AJ179"/>
    <mergeCell ref="F166:M166"/>
    <mergeCell ref="N166:P166"/>
    <mergeCell ref="Q166:X166"/>
    <mergeCell ref="Y166:AA166"/>
    <mergeCell ref="AB166:AB167"/>
    <mergeCell ref="A166:A167"/>
    <mergeCell ref="B166:B167"/>
    <mergeCell ref="C166:C167"/>
    <mergeCell ref="D166:D167"/>
    <mergeCell ref="E166:E167"/>
    <mergeCell ref="AC183:AJ183"/>
    <mergeCell ref="AK183:AM183"/>
    <mergeCell ref="AN183:AN184"/>
    <mergeCell ref="AO183:AO184"/>
    <mergeCell ref="A185:A202"/>
    <mergeCell ref="AN185:AN201"/>
    <mergeCell ref="AO185:AO201"/>
    <mergeCell ref="C202:E202"/>
    <mergeCell ref="F202:M202"/>
    <mergeCell ref="Q202:X202"/>
    <mergeCell ref="AD202:AJ202"/>
    <mergeCell ref="F183:M183"/>
    <mergeCell ref="N183:P183"/>
    <mergeCell ref="Q183:X183"/>
    <mergeCell ref="Y183:AA183"/>
    <mergeCell ref="AB183:AB184"/>
    <mergeCell ref="A183:A184"/>
    <mergeCell ref="B183:B184"/>
    <mergeCell ref="C183:C184"/>
    <mergeCell ref="D183:D184"/>
    <mergeCell ref="E183:E184"/>
    <mergeCell ref="AC206:AJ206"/>
    <mergeCell ref="AK206:AM206"/>
    <mergeCell ref="AN206:AN207"/>
    <mergeCell ref="AO206:AO207"/>
    <mergeCell ref="A208:A220"/>
    <mergeCell ref="AN208:AN219"/>
    <mergeCell ref="AO208:AO219"/>
    <mergeCell ref="C220:E220"/>
    <mergeCell ref="F220:M220"/>
    <mergeCell ref="Q220:X220"/>
    <mergeCell ref="AD220:AJ220"/>
    <mergeCell ref="F206:M206"/>
    <mergeCell ref="N206:P206"/>
    <mergeCell ref="Q206:X206"/>
    <mergeCell ref="Y206:AA206"/>
    <mergeCell ref="AB206:AB207"/>
    <mergeCell ref="A206:A207"/>
    <mergeCell ref="B206:B207"/>
    <mergeCell ref="C206:C207"/>
    <mergeCell ref="D206:D207"/>
    <mergeCell ref="E206:E207"/>
    <mergeCell ref="AC223:AJ223"/>
    <mergeCell ref="AK223:AM223"/>
    <mergeCell ref="AN223:AN224"/>
    <mergeCell ref="AO223:AO224"/>
    <mergeCell ref="A225:A229"/>
    <mergeCell ref="AN225:AN228"/>
    <mergeCell ref="AO225:AO228"/>
    <mergeCell ref="C229:E229"/>
    <mergeCell ref="F229:M229"/>
    <mergeCell ref="Q229:X229"/>
    <mergeCell ref="AD229:AJ229"/>
    <mergeCell ref="F223:M223"/>
    <mergeCell ref="N223:P223"/>
    <mergeCell ref="Q223:X223"/>
    <mergeCell ref="Y223:AA223"/>
    <mergeCell ref="AB223:AB224"/>
    <mergeCell ref="A223:A224"/>
    <mergeCell ref="B223:B224"/>
    <mergeCell ref="C223:C224"/>
    <mergeCell ref="D223:D224"/>
    <mergeCell ref="E223:E224"/>
    <mergeCell ref="AC233:AJ233"/>
    <mergeCell ref="AK233:AM233"/>
    <mergeCell ref="AN233:AN234"/>
    <mergeCell ref="AO233:AO234"/>
    <mergeCell ref="A235:A239"/>
    <mergeCell ref="AN235:AN238"/>
    <mergeCell ref="AO235:AO238"/>
    <mergeCell ref="C239:E239"/>
    <mergeCell ref="F239:M239"/>
    <mergeCell ref="Q239:X239"/>
    <mergeCell ref="AD239:AJ239"/>
    <mergeCell ref="F233:M233"/>
    <mergeCell ref="N233:P233"/>
    <mergeCell ref="Q233:X233"/>
    <mergeCell ref="Y233:AA233"/>
    <mergeCell ref="AB233:AB234"/>
    <mergeCell ref="A233:A234"/>
    <mergeCell ref="B233:B234"/>
    <mergeCell ref="C233:C234"/>
    <mergeCell ref="D233:D234"/>
    <mergeCell ref="E233:E234"/>
    <mergeCell ref="AC242:AJ242"/>
    <mergeCell ref="AK242:AM242"/>
    <mergeCell ref="AN242:AN243"/>
    <mergeCell ref="AO242:AO243"/>
    <mergeCell ref="A244:A258"/>
    <mergeCell ref="AN244:AN257"/>
    <mergeCell ref="AO244:AO257"/>
    <mergeCell ref="C258:E258"/>
    <mergeCell ref="F258:M258"/>
    <mergeCell ref="Q258:X258"/>
    <mergeCell ref="AD258:AJ258"/>
    <mergeCell ref="F242:M242"/>
    <mergeCell ref="N242:P242"/>
    <mergeCell ref="Q242:X242"/>
    <mergeCell ref="Y242:AA242"/>
    <mergeCell ref="AB242:AB243"/>
    <mergeCell ref="A242:A243"/>
    <mergeCell ref="B242:B243"/>
    <mergeCell ref="C242:C243"/>
    <mergeCell ref="D242:D243"/>
    <mergeCell ref="E242:E243"/>
    <mergeCell ref="AC262:AJ262"/>
    <mergeCell ref="AK262:AM262"/>
    <mergeCell ref="AN262:AN263"/>
    <mergeCell ref="AO262:AO263"/>
    <mergeCell ref="A264:A273"/>
    <mergeCell ref="AN264:AN272"/>
    <mergeCell ref="AO264:AO272"/>
    <mergeCell ref="C273:E273"/>
    <mergeCell ref="F273:M273"/>
    <mergeCell ref="Q273:X273"/>
    <mergeCell ref="AD273:AJ273"/>
    <mergeCell ref="F262:M262"/>
    <mergeCell ref="N262:P262"/>
    <mergeCell ref="Q262:X262"/>
    <mergeCell ref="Y262:AA262"/>
    <mergeCell ref="AB262:AB263"/>
    <mergeCell ref="A262:A263"/>
    <mergeCell ref="B262:B263"/>
    <mergeCell ref="C262:C263"/>
    <mergeCell ref="D262:D263"/>
    <mergeCell ref="E262:E263"/>
    <mergeCell ref="I587:L587"/>
    <mergeCell ref="AC277:AJ277"/>
    <mergeCell ref="AK277:AM277"/>
    <mergeCell ref="AN277:AN278"/>
    <mergeCell ref="AO277:AO278"/>
    <mergeCell ref="A279:A296"/>
    <mergeCell ref="AN279:AN295"/>
    <mergeCell ref="AO279:AO295"/>
    <mergeCell ref="C296:E296"/>
    <mergeCell ref="F296:M296"/>
    <mergeCell ref="Q296:X296"/>
    <mergeCell ref="AD296:AJ296"/>
    <mergeCell ref="F277:M277"/>
    <mergeCell ref="N277:P277"/>
    <mergeCell ref="Q277:X277"/>
    <mergeCell ref="Y277:AA277"/>
    <mergeCell ref="AB277:AB278"/>
    <mergeCell ref="A277:A278"/>
    <mergeCell ref="B277:B278"/>
    <mergeCell ref="C277:C278"/>
    <mergeCell ref="D277:D278"/>
    <mergeCell ref="E277:E278"/>
    <mergeCell ref="AB299:AB300"/>
    <mergeCell ref="AC299:AJ29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67C9-398D-4AD7-AD03-DFBCF5D83125}">
  <sheetPr codeName="Hoja6"/>
  <dimension ref="A1:AZ500"/>
  <sheetViews>
    <sheetView topLeftCell="A19" zoomScale="70" zoomScaleNormal="70" workbookViewId="0">
      <selection activeCell="AR267" sqref="AR267:AR275"/>
    </sheetView>
  </sheetViews>
  <sheetFormatPr baseColWidth="10" defaultRowHeight="15"/>
  <cols>
    <col min="2" max="2" width="13.28515625" bestFit="1" customWidth="1"/>
    <col min="3" max="3" width="42.7109375" customWidth="1"/>
  </cols>
  <sheetData>
    <row r="1" spans="1:52" ht="15.75" thickTop="1">
      <c r="A1" s="712" t="s">
        <v>217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4"/>
    </row>
    <row r="2" spans="1:52" ht="15.75" thickBot="1">
      <c r="A2" s="715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7"/>
    </row>
    <row r="3" spans="1:52" ht="16.5" thickTop="1" thickBot="1">
      <c r="A3" s="718" t="s">
        <v>218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20"/>
    </row>
    <row r="4" spans="1:52" ht="72.75" customHeight="1" thickBot="1">
      <c r="A4" s="721" t="s">
        <v>219</v>
      </c>
      <c r="B4" s="722"/>
      <c r="C4" s="723"/>
      <c r="D4" s="727" t="s">
        <v>322</v>
      </c>
      <c r="E4" s="728"/>
      <c r="F4" s="729" t="s">
        <v>323</v>
      </c>
      <c r="G4" s="730"/>
      <c r="H4" s="730"/>
      <c r="I4" s="731"/>
      <c r="J4" s="732" t="s">
        <v>324</v>
      </c>
      <c r="K4" s="733"/>
      <c r="L4" s="733"/>
      <c r="M4" s="734"/>
      <c r="X4" s="693" t="s">
        <v>220</v>
      </c>
      <c r="Y4" s="658"/>
      <c r="Z4" s="658"/>
      <c r="AA4" s="658"/>
      <c r="AB4" s="658"/>
      <c r="AC4" s="658"/>
      <c r="AD4" s="668"/>
      <c r="AE4" s="191">
        <f>SUM($AG11:$AG865)</f>
        <v>-151.3529207253066</v>
      </c>
    </row>
    <row r="5" spans="1:52" ht="60.75" customHeight="1" thickBot="1">
      <c r="A5" s="724"/>
      <c r="B5" s="725"/>
      <c r="C5" s="726"/>
      <c r="D5" s="694" t="s">
        <v>325</v>
      </c>
      <c r="E5" s="695"/>
      <c r="F5" s="696" t="s">
        <v>326</v>
      </c>
      <c r="G5" s="697"/>
      <c r="H5" s="697"/>
      <c r="I5" s="697"/>
      <c r="J5" s="698"/>
      <c r="K5" s="699" t="s">
        <v>327</v>
      </c>
      <c r="L5" s="700"/>
      <c r="M5" s="701"/>
      <c r="X5" s="702" t="s">
        <v>221</v>
      </c>
      <c r="Y5" s="430"/>
      <c r="Z5" s="430"/>
      <c r="AA5" s="430"/>
      <c r="AB5" s="430"/>
      <c r="AC5" s="430"/>
      <c r="AD5" s="703"/>
      <c r="AE5" s="192">
        <f>SUM(AY10:AY865)</f>
        <v>56.281718645876985</v>
      </c>
    </row>
    <row r="6" spans="1:52" ht="15.75" thickBot="1">
      <c r="A6" s="704" t="s">
        <v>222</v>
      </c>
      <c r="B6" s="705"/>
      <c r="C6" s="705"/>
      <c r="D6" s="706"/>
      <c r="E6" s="134">
        <v>40</v>
      </c>
      <c r="F6" s="707" t="s">
        <v>223</v>
      </c>
      <c r="G6" s="705"/>
      <c r="H6" s="705"/>
      <c r="I6" s="705"/>
      <c r="J6" s="705"/>
      <c r="K6" s="705"/>
      <c r="L6" s="708"/>
      <c r="M6" s="135">
        <v>8</v>
      </c>
      <c r="X6" s="709" t="s">
        <v>224</v>
      </c>
      <c r="Y6" s="710"/>
      <c r="Z6" s="710"/>
      <c r="AA6" s="710"/>
      <c r="AB6" s="710"/>
      <c r="AC6" s="710"/>
      <c r="AD6" s="711"/>
      <c r="AE6" s="193">
        <f>$AE$4+$AE$5</f>
        <v>-95.071202079429611</v>
      </c>
    </row>
    <row r="7" spans="1:52" ht="16.5" customHeight="1" thickTop="1" thickBot="1"/>
    <row r="8" spans="1:52" ht="15" customHeight="1">
      <c r="A8" s="672" t="s">
        <v>146</v>
      </c>
      <c r="B8" s="673" t="s">
        <v>147</v>
      </c>
      <c r="C8" s="674" t="s">
        <v>148</v>
      </c>
      <c r="D8" s="676" t="s">
        <v>149</v>
      </c>
      <c r="E8" s="677" t="s">
        <v>150</v>
      </c>
      <c r="F8" s="631" t="s">
        <v>241</v>
      </c>
      <c r="G8" s="632"/>
      <c r="H8" s="632"/>
      <c r="I8" s="632"/>
      <c r="J8" s="632"/>
      <c r="K8" s="633"/>
      <c r="L8" s="665" t="s">
        <v>152</v>
      </c>
      <c r="M8" s="632"/>
      <c r="N8" s="666"/>
      <c r="O8" s="667" t="s">
        <v>225</v>
      </c>
      <c r="P8" s="658"/>
      <c r="Q8" s="658"/>
      <c r="R8" s="658"/>
      <c r="S8" s="658"/>
      <c r="T8" s="668"/>
      <c r="U8" s="657" t="s">
        <v>152</v>
      </c>
      <c r="V8" s="658"/>
      <c r="W8" s="659"/>
      <c r="X8" s="669" t="s">
        <v>226</v>
      </c>
      <c r="Y8" s="658"/>
      <c r="Z8" s="658"/>
      <c r="AA8" s="658"/>
      <c r="AB8" s="658"/>
      <c r="AC8" s="658"/>
      <c r="AD8" s="658"/>
      <c r="AE8" s="658"/>
      <c r="AF8" s="658"/>
      <c r="AG8" s="658"/>
      <c r="AH8" s="670" t="s">
        <v>154</v>
      </c>
      <c r="AI8" s="657" t="s">
        <v>227</v>
      </c>
      <c r="AJ8" s="658"/>
      <c r="AK8" s="658"/>
      <c r="AL8" s="658"/>
      <c r="AM8" s="658"/>
      <c r="AN8" s="668"/>
      <c r="AO8" s="657" t="s">
        <v>152</v>
      </c>
      <c r="AP8" s="658"/>
      <c r="AQ8" s="659"/>
      <c r="AR8" s="660" t="s">
        <v>228</v>
      </c>
      <c r="AS8" s="658"/>
      <c r="AT8" s="658"/>
      <c r="AU8" s="658"/>
      <c r="AV8" s="658"/>
      <c r="AW8" s="659"/>
      <c r="AX8" s="661" t="s">
        <v>229</v>
      </c>
      <c r="AY8" s="659"/>
      <c r="AZ8" s="662" t="s">
        <v>157</v>
      </c>
    </row>
    <row r="9" spans="1:52" ht="19.5" thickBot="1">
      <c r="A9" s="671"/>
      <c r="B9" s="637"/>
      <c r="C9" s="675"/>
      <c r="D9" s="675"/>
      <c r="E9" s="678"/>
      <c r="F9" s="181" t="s">
        <v>160</v>
      </c>
      <c r="G9" s="182" t="s">
        <v>161</v>
      </c>
      <c r="H9" s="182" t="s">
        <v>162</v>
      </c>
      <c r="I9" s="182" t="s">
        <v>163</v>
      </c>
      <c r="J9" s="182" t="s">
        <v>164</v>
      </c>
      <c r="K9" s="182" t="s">
        <v>165</v>
      </c>
      <c r="L9" s="186" t="s">
        <v>242</v>
      </c>
      <c r="M9" s="186" t="s">
        <v>243</v>
      </c>
      <c r="N9" s="187" t="s">
        <v>244</v>
      </c>
      <c r="O9" s="184" t="s">
        <v>160</v>
      </c>
      <c r="P9" s="141" t="s">
        <v>161</v>
      </c>
      <c r="Q9" s="141" t="s">
        <v>162</v>
      </c>
      <c r="R9" s="141" t="s">
        <v>163</v>
      </c>
      <c r="S9" s="141" t="s">
        <v>164</v>
      </c>
      <c r="T9" s="141" t="s">
        <v>165</v>
      </c>
      <c r="U9" s="142" t="s">
        <v>245</v>
      </c>
      <c r="V9" s="142" t="s">
        <v>246</v>
      </c>
      <c r="W9" s="143" t="s">
        <v>247</v>
      </c>
      <c r="X9" s="136" t="s">
        <v>230</v>
      </c>
      <c r="Y9" s="137" t="s">
        <v>236</v>
      </c>
      <c r="Z9" s="137" t="s">
        <v>237</v>
      </c>
      <c r="AA9" s="137" t="s">
        <v>238</v>
      </c>
      <c r="AB9" s="137" t="s">
        <v>239</v>
      </c>
      <c r="AC9" s="137" t="s">
        <v>231</v>
      </c>
      <c r="AD9" s="137" t="s">
        <v>232</v>
      </c>
      <c r="AE9" s="137" t="s">
        <v>233</v>
      </c>
      <c r="AF9" s="137" t="s">
        <v>234</v>
      </c>
      <c r="AG9" s="138" t="s">
        <v>235</v>
      </c>
      <c r="AH9" s="671"/>
      <c r="AI9" s="141" t="s">
        <v>248</v>
      </c>
      <c r="AJ9" s="141" t="s">
        <v>249</v>
      </c>
      <c r="AK9" s="141" t="s">
        <v>250</v>
      </c>
      <c r="AL9" s="141" t="s">
        <v>251</v>
      </c>
      <c r="AM9" s="141" t="s">
        <v>252</v>
      </c>
      <c r="AN9" s="141" t="s">
        <v>253</v>
      </c>
      <c r="AO9" s="142" t="s">
        <v>254</v>
      </c>
      <c r="AP9" s="142" t="s">
        <v>255</v>
      </c>
      <c r="AQ9" s="142" t="s">
        <v>256</v>
      </c>
      <c r="AR9" s="144" t="s">
        <v>257</v>
      </c>
      <c r="AS9" s="137" t="s">
        <v>258</v>
      </c>
      <c r="AT9" s="137" t="s">
        <v>259</v>
      </c>
      <c r="AU9" s="137" t="s">
        <v>260</v>
      </c>
      <c r="AV9" s="137" t="s">
        <v>261</v>
      </c>
      <c r="AW9" s="145" t="s">
        <v>262</v>
      </c>
      <c r="AX9" s="146" t="s">
        <v>156</v>
      </c>
      <c r="AY9" s="147" t="s">
        <v>263</v>
      </c>
      <c r="AZ9" s="637"/>
    </row>
    <row r="10" spans="1:52" ht="15" customHeight="1" thickBot="1">
      <c r="A10" s="682" t="s">
        <v>43</v>
      </c>
      <c r="B10" s="175">
        <f>'5- Valoracion CUALITATIVA'!B38</f>
        <v>25.391849529780565</v>
      </c>
      <c r="C10" s="87" t="s">
        <v>108</v>
      </c>
      <c r="D10" s="160"/>
      <c r="E10" s="89" t="s">
        <v>0</v>
      </c>
      <c r="F10" s="91"/>
      <c r="G10" s="91"/>
      <c r="H10" s="91"/>
      <c r="I10" s="91"/>
      <c r="J10" s="91"/>
      <c r="K10" s="91"/>
      <c r="L10" s="185">
        <f>(3*$F10)+(2*$G10)+$H10+$I10+$J10+$K10</f>
        <v>0</v>
      </c>
      <c r="M10" s="185">
        <f>IF($L10&lt;&gt;0,(($L10-$M$6)/($E$6-$M$6))*100,0)</f>
        <v>0</v>
      </c>
      <c r="N10" s="185">
        <f t="shared" ref="N10:N21" si="0">($M10*$B10)/100</f>
        <v>0</v>
      </c>
      <c r="O10" s="95">
        <v>4</v>
      </c>
      <c r="P10" s="95">
        <v>1</v>
      </c>
      <c r="Q10" s="95">
        <v>2</v>
      </c>
      <c r="R10" s="95">
        <v>4</v>
      </c>
      <c r="S10" s="95">
        <v>4</v>
      </c>
      <c r="T10" s="95">
        <v>4</v>
      </c>
      <c r="U10" s="150">
        <f>$O10+$P10+$Q10+$R10+$S10+$T10</f>
        <v>19</v>
      </c>
      <c r="V10" s="150">
        <f>IF($U10&lt;&gt;0,(($U10-$M$6)/($E$6-$M$6))*100,0)</f>
        <v>34.375</v>
      </c>
      <c r="W10" s="151">
        <f t="shared" ref="W10:W21" si="1">($V10*$B10)/100</f>
        <v>8.7284482758620694</v>
      </c>
      <c r="X10" s="663">
        <v>1</v>
      </c>
      <c r="Y10" s="650">
        <v>100</v>
      </c>
      <c r="Z10" s="650">
        <v>95</v>
      </c>
      <c r="AA10" s="650">
        <v>1</v>
      </c>
      <c r="AB10" s="650">
        <v>0.9856250000000002</v>
      </c>
      <c r="AC10" s="650">
        <f>+AB10-AA10</f>
        <v>-1.4374999999999805E-2</v>
      </c>
      <c r="AD10" s="650">
        <v>0</v>
      </c>
      <c r="AE10" s="650">
        <f>(1/(1+$AD10))+(($AD10*(ABS(($M22-$V22))-50))/(50*(1+$AD10)))</f>
        <v>1</v>
      </c>
      <c r="AF10" s="650">
        <f>$AE10*$AC10</f>
        <v>-1.4374999999999805E-2</v>
      </c>
      <c r="AG10" s="651">
        <f>$AF10*$B10</f>
        <v>-0.36500783699059064</v>
      </c>
      <c r="AH10" s="152"/>
      <c r="AI10" s="95">
        <v>4</v>
      </c>
      <c r="AJ10" s="95">
        <v>1</v>
      </c>
      <c r="AK10" s="95">
        <v>2</v>
      </c>
      <c r="AL10" s="95">
        <v>4</v>
      </c>
      <c r="AM10" s="95">
        <v>4</v>
      </c>
      <c r="AN10" s="95">
        <v>4</v>
      </c>
      <c r="AO10" s="150">
        <f>$AI10+$AJ10+$AK10+$AL10+$AM10+$AN10</f>
        <v>19</v>
      </c>
      <c r="AP10" s="150">
        <f>IF($AO10&lt;&gt;0,(($AO10-$M$6)/($E$6-$M$6))*100,0)</f>
        <v>34.375</v>
      </c>
      <c r="AQ10" s="151">
        <f t="shared" ref="AQ10:AQ21" si="2">($AP10*$B10)/100</f>
        <v>8.7284482758620694</v>
      </c>
      <c r="AR10" s="656">
        <v>95</v>
      </c>
      <c r="AS10" s="650">
        <v>0.9856250000000002</v>
      </c>
      <c r="AT10" s="650">
        <f>+AS10-AA10</f>
        <v>-1.4374999999999805E-2</v>
      </c>
      <c r="AU10" s="650">
        <f>(1/(1+$AD10))+(($AD10*(ABS(($M22-$AP22))-50))/(50*(1+$AD10)))</f>
        <v>1</v>
      </c>
      <c r="AV10" s="650">
        <f>$AT10*$AU10</f>
        <v>-1.4374999999999805E-2</v>
      </c>
      <c r="AW10" s="651">
        <f>$AV10*$B10</f>
        <v>-0.36500783699059064</v>
      </c>
      <c r="AX10" s="654">
        <f>$AS22-$Y22</f>
        <v>0</v>
      </c>
      <c r="AY10" s="634">
        <f>$AW10-$AG10</f>
        <v>0</v>
      </c>
      <c r="AZ10" s="636"/>
    </row>
    <row r="11" spans="1:52" ht="18" customHeight="1" thickBot="1">
      <c r="A11" s="683"/>
      <c r="B11" s="175">
        <f>'5- Valoracion CUALITATIVA'!B39</f>
        <v>25.391849529780565</v>
      </c>
      <c r="C11" s="103" t="s">
        <v>109</v>
      </c>
      <c r="D11" s="161"/>
      <c r="E11" s="105" t="s">
        <v>0</v>
      </c>
      <c r="F11" s="107"/>
      <c r="G11" s="107"/>
      <c r="H11" s="107"/>
      <c r="I11" s="107"/>
      <c r="J11" s="107"/>
      <c r="K11" s="107"/>
      <c r="L11" s="174">
        <f t="shared" ref="L11" si="3">(3*$F11)+(2*$G11)+$H11+$I11+$J11+$K11</f>
        <v>0</v>
      </c>
      <c r="M11" s="174">
        <f t="shared" ref="M11:M22" si="4">IF($L11&lt;&gt;0,(($L11-$M$6)/($E$6-$M$6))*100,0)</f>
        <v>0</v>
      </c>
      <c r="N11" s="174">
        <f t="shared" si="0"/>
        <v>0</v>
      </c>
      <c r="O11" s="112">
        <v>4</v>
      </c>
      <c r="P11" s="112">
        <v>1</v>
      </c>
      <c r="Q11" s="112">
        <v>2</v>
      </c>
      <c r="R11" s="112">
        <v>4</v>
      </c>
      <c r="S11" s="112">
        <v>4</v>
      </c>
      <c r="T11" s="112">
        <v>4</v>
      </c>
      <c r="U11" s="164">
        <f t="shared" ref="U11:U21" si="5">$O11+$P11+$Q11+$R11+$S11+$T11</f>
        <v>19</v>
      </c>
      <c r="V11" s="164">
        <f t="shared" ref="V11:V22" si="6">IF($U11&lt;&gt;0,(($U11-$M$6)/($E$6-$M$6))*100,0)</f>
        <v>34.375</v>
      </c>
      <c r="W11" s="151">
        <f t="shared" si="1"/>
        <v>8.7284482758620694</v>
      </c>
      <c r="X11" s="664"/>
      <c r="Y11" s="425"/>
      <c r="Z11" s="425"/>
      <c r="AA11" s="425"/>
      <c r="AB11" s="425"/>
      <c r="AC11" s="425"/>
      <c r="AD11" s="425"/>
      <c r="AE11" s="425"/>
      <c r="AF11" s="425"/>
      <c r="AG11" s="652"/>
      <c r="AH11" s="155"/>
      <c r="AI11" s="112">
        <v>4</v>
      </c>
      <c r="AJ11" s="112">
        <v>1</v>
      </c>
      <c r="AK11" s="112">
        <v>2</v>
      </c>
      <c r="AL11" s="112">
        <v>4</v>
      </c>
      <c r="AM11" s="112">
        <v>4</v>
      </c>
      <c r="AN11" s="112">
        <v>4</v>
      </c>
      <c r="AO11" s="150">
        <f t="shared" ref="AO11:AO21" si="7">$AI11+$AJ11+$AK11+$AL11+$AM11+$AN11</f>
        <v>19</v>
      </c>
      <c r="AP11" s="150">
        <f t="shared" ref="AP11:AP21" si="8">IF($AO11&lt;&gt;0,(($AO11-$M$6)/($E$6-$M$6))*100,0)</f>
        <v>34.375</v>
      </c>
      <c r="AQ11" s="151">
        <f t="shared" si="2"/>
        <v>8.7284482758620694</v>
      </c>
      <c r="AR11" s="655"/>
      <c r="AS11" s="425"/>
      <c r="AT11" s="425"/>
      <c r="AU11" s="425"/>
      <c r="AV11" s="425"/>
      <c r="AW11" s="652"/>
      <c r="AX11" s="655"/>
      <c r="AY11" s="635"/>
      <c r="AZ11" s="635"/>
    </row>
    <row r="12" spans="1:52" ht="20.25" customHeight="1" thickBot="1">
      <c r="A12" s="683"/>
      <c r="B12" s="175">
        <f>'5- Valoracion CUALITATIVA'!B40</f>
        <v>25.391849529780565</v>
      </c>
      <c r="C12" s="103" t="s">
        <v>187</v>
      </c>
      <c r="D12" s="161"/>
      <c r="E12" s="105" t="s">
        <v>0</v>
      </c>
      <c r="F12" s="107"/>
      <c r="G12" s="107"/>
      <c r="H12" s="107"/>
      <c r="I12" s="107"/>
      <c r="J12" s="107"/>
      <c r="K12" s="107"/>
      <c r="L12" s="174">
        <f>(3*$F12)+(2*$G12)+$H12+$I12+$J12+$K12</f>
        <v>0</v>
      </c>
      <c r="M12" s="174">
        <f>IF($L12&lt;&gt;0,(($L12-$M$6)/($E$6-$M$6))*100,0)</f>
        <v>0</v>
      </c>
      <c r="N12" s="174">
        <f t="shared" si="0"/>
        <v>0</v>
      </c>
      <c r="O12" s="112">
        <v>4</v>
      </c>
      <c r="P12" s="112">
        <v>1</v>
      </c>
      <c r="Q12" s="112">
        <v>2</v>
      </c>
      <c r="R12" s="112">
        <v>4</v>
      </c>
      <c r="S12" s="112">
        <v>4</v>
      </c>
      <c r="T12" s="112">
        <v>1</v>
      </c>
      <c r="U12" s="170">
        <f t="shared" si="5"/>
        <v>16</v>
      </c>
      <c r="V12" s="170">
        <f t="shared" si="6"/>
        <v>25</v>
      </c>
      <c r="W12" s="151">
        <f t="shared" si="1"/>
        <v>6.3479623824451412</v>
      </c>
      <c r="X12" s="664"/>
      <c r="Y12" s="425"/>
      <c r="Z12" s="425"/>
      <c r="AA12" s="425"/>
      <c r="AB12" s="425"/>
      <c r="AC12" s="425"/>
      <c r="AD12" s="425"/>
      <c r="AE12" s="425"/>
      <c r="AF12" s="425"/>
      <c r="AG12" s="652"/>
      <c r="AH12" s="155"/>
      <c r="AI12" s="112">
        <v>4</v>
      </c>
      <c r="AJ12" s="112">
        <v>1</v>
      </c>
      <c r="AK12" s="112">
        <v>2</v>
      </c>
      <c r="AL12" s="112">
        <v>4</v>
      </c>
      <c r="AM12" s="112">
        <v>4</v>
      </c>
      <c r="AN12" s="112">
        <v>1</v>
      </c>
      <c r="AO12" s="150">
        <f t="shared" si="7"/>
        <v>16</v>
      </c>
      <c r="AP12" s="150">
        <f t="shared" si="8"/>
        <v>25</v>
      </c>
      <c r="AQ12" s="151">
        <f t="shared" si="2"/>
        <v>6.3479623824451412</v>
      </c>
      <c r="AR12" s="655"/>
      <c r="AS12" s="425"/>
      <c r="AT12" s="425"/>
      <c r="AU12" s="425"/>
      <c r="AV12" s="425"/>
      <c r="AW12" s="652"/>
      <c r="AX12" s="655"/>
      <c r="AY12" s="635"/>
      <c r="AZ12" s="635"/>
    </row>
    <row r="13" spans="1:52" ht="20.25" customHeight="1" thickBot="1">
      <c r="A13" s="683"/>
      <c r="B13" s="175">
        <f>'5- Valoracion CUALITATIVA'!B41</f>
        <v>25.391849529780565</v>
      </c>
      <c r="C13" s="103" t="s">
        <v>113</v>
      </c>
      <c r="D13" s="161"/>
      <c r="E13" s="105" t="s">
        <v>0</v>
      </c>
      <c r="F13" s="107"/>
      <c r="G13" s="107"/>
      <c r="H13" s="107"/>
      <c r="I13" s="107"/>
      <c r="J13" s="107"/>
      <c r="K13" s="107"/>
      <c r="L13" s="174">
        <f t="shared" ref="L13:L21" si="9">(3*$F13)+(2*$G13)+$H13+$I13+$J13+$K13</f>
        <v>0</v>
      </c>
      <c r="M13" s="174">
        <f t="shared" ref="M13:M21" si="10">IF($L13&lt;&gt;0,(($L13-$M$6)/($E$6-$M$6))*100,0)</f>
        <v>0</v>
      </c>
      <c r="N13" s="174">
        <f t="shared" si="0"/>
        <v>0</v>
      </c>
      <c r="O13" s="112">
        <v>4</v>
      </c>
      <c r="P13" s="112">
        <v>1</v>
      </c>
      <c r="Q13" s="112">
        <v>2</v>
      </c>
      <c r="R13" s="112">
        <v>4</v>
      </c>
      <c r="S13" s="112">
        <v>4</v>
      </c>
      <c r="T13" s="112">
        <v>1</v>
      </c>
      <c r="U13" s="170">
        <f t="shared" si="5"/>
        <v>16</v>
      </c>
      <c r="V13" s="170">
        <f t="shared" si="6"/>
        <v>25</v>
      </c>
      <c r="W13" s="151">
        <f t="shared" si="1"/>
        <v>6.3479623824451412</v>
      </c>
      <c r="X13" s="664"/>
      <c r="Y13" s="425"/>
      <c r="Z13" s="425"/>
      <c r="AA13" s="425"/>
      <c r="AB13" s="425"/>
      <c r="AC13" s="425"/>
      <c r="AD13" s="425"/>
      <c r="AE13" s="425"/>
      <c r="AF13" s="425"/>
      <c r="AG13" s="652"/>
      <c r="AH13" s="155"/>
      <c r="AI13" s="112">
        <v>4</v>
      </c>
      <c r="AJ13" s="112">
        <v>1</v>
      </c>
      <c r="AK13" s="112">
        <v>2</v>
      </c>
      <c r="AL13" s="112">
        <v>4</v>
      </c>
      <c r="AM13" s="112">
        <v>4</v>
      </c>
      <c r="AN13" s="112">
        <v>1</v>
      </c>
      <c r="AO13" s="150">
        <f t="shared" si="7"/>
        <v>16</v>
      </c>
      <c r="AP13" s="150">
        <f t="shared" si="8"/>
        <v>25</v>
      </c>
      <c r="AQ13" s="151">
        <f t="shared" si="2"/>
        <v>6.3479623824451412</v>
      </c>
      <c r="AR13" s="655"/>
      <c r="AS13" s="425"/>
      <c r="AT13" s="425"/>
      <c r="AU13" s="425"/>
      <c r="AV13" s="425"/>
      <c r="AW13" s="652"/>
      <c r="AX13" s="655"/>
      <c r="AY13" s="635"/>
      <c r="AZ13" s="635"/>
    </row>
    <row r="14" spans="1:52" ht="20.25" customHeight="1" thickBot="1">
      <c r="A14" s="683"/>
      <c r="B14" s="175">
        <f>'5- Valoracion CUALITATIVA'!B42</f>
        <v>25.391849529780565</v>
      </c>
      <c r="C14" s="103" t="s">
        <v>114</v>
      </c>
      <c r="D14" s="161"/>
      <c r="E14" s="114" t="s">
        <v>0</v>
      </c>
      <c r="F14" s="91"/>
      <c r="G14" s="91"/>
      <c r="H14" s="91"/>
      <c r="I14" s="91"/>
      <c r="J14" s="91"/>
      <c r="K14" s="91"/>
      <c r="L14" s="174">
        <f t="shared" si="9"/>
        <v>0</v>
      </c>
      <c r="M14" s="174">
        <f t="shared" si="10"/>
        <v>0</v>
      </c>
      <c r="N14" s="174">
        <f t="shared" si="0"/>
        <v>0</v>
      </c>
      <c r="O14" s="112">
        <v>4</v>
      </c>
      <c r="P14" s="112">
        <v>1</v>
      </c>
      <c r="Q14" s="112">
        <v>2</v>
      </c>
      <c r="R14" s="112">
        <v>4</v>
      </c>
      <c r="S14" s="112">
        <v>4</v>
      </c>
      <c r="T14" s="112">
        <v>1</v>
      </c>
      <c r="U14" s="170">
        <f t="shared" si="5"/>
        <v>16</v>
      </c>
      <c r="V14" s="170">
        <f t="shared" si="6"/>
        <v>25</v>
      </c>
      <c r="W14" s="151">
        <f t="shared" si="1"/>
        <v>6.3479623824451412</v>
      </c>
      <c r="X14" s="664"/>
      <c r="Y14" s="425"/>
      <c r="Z14" s="425"/>
      <c r="AA14" s="425"/>
      <c r="AB14" s="425"/>
      <c r="AC14" s="425"/>
      <c r="AD14" s="425"/>
      <c r="AE14" s="425"/>
      <c r="AF14" s="425"/>
      <c r="AG14" s="652"/>
      <c r="AH14" s="155"/>
      <c r="AI14" s="112">
        <v>4</v>
      </c>
      <c r="AJ14" s="112">
        <v>1</v>
      </c>
      <c r="AK14" s="112">
        <v>2</v>
      </c>
      <c r="AL14" s="112">
        <v>4</v>
      </c>
      <c r="AM14" s="112">
        <v>4</v>
      </c>
      <c r="AN14" s="112">
        <v>1</v>
      </c>
      <c r="AO14" s="150">
        <f t="shared" si="7"/>
        <v>16</v>
      </c>
      <c r="AP14" s="150">
        <f t="shared" si="8"/>
        <v>25</v>
      </c>
      <c r="AQ14" s="151">
        <f t="shared" si="2"/>
        <v>6.3479623824451412</v>
      </c>
      <c r="AR14" s="655"/>
      <c r="AS14" s="425"/>
      <c r="AT14" s="425"/>
      <c r="AU14" s="425"/>
      <c r="AV14" s="425"/>
      <c r="AW14" s="652"/>
      <c r="AX14" s="655"/>
      <c r="AY14" s="635"/>
      <c r="AZ14" s="635"/>
    </row>
    <row r="15" spans="1:52" ht="20.25" customHeight="1" thickBot="1">
      <c r="A15" s="683"/>
      <c r="B15" s="175">
        <f>'5- Valoracion CUALITATIVA'!B43</f>
        <v>25.391849529780565</v>
      </c>
      <c r="C15" s="103" t="s">
        <v>115</v>
      </c>
      <c r="D15" s="161"/>
      <c r="E15" s="114" t="s">
        <v>0</v>
      </c>
      <c r="F15" s="107"/>
      <c r="G15" s="107"/>
      <c r="H15" s="107"/>
      <c r="I15" s="107"/>
      <c r="J15" s="107"/>
      <c r="K15" s="107"/>
      <c r="L15" s="174">
        <f t="shared" si="9"/>
        <v>0</v>
      </c>
      <c r="M15" s="174">
        <f t="shared" si="10"/>
        <v>0</v>
      </c>
      <c r="N15" s="174">
        <f t="shared" si="0"/>
        <v>0</v>
      </c>
      <c r="O15" s="112">
        <v>4</v>
      </c>
      <c r="P15" s="112">
        <v>1</v>
      </c>
      <c r="Q15" s="112">
        <v>2</v>
      </c>
      <c r="R15" s="112">
        <v>4</v>
      </c>
      <c r="S15" s="112">
        <v>4</v>
      </c>
      <c r="T15" s="112">
        <v>4</v>
      </c>
      <c r="U15" s="170">
        <f t="shared" si="5"/>
        <v>19</v>
      </c>
      <c r="V15" s="170">
        <f t="shared" si="6"/>
        <v>34.375</v>
      </c>
      <c r="W15" s="151">
        <f t="shared" si="1"/>
        <v>8.7284482758620694</v>
      </c>
      <c r="X15" s="664"/>
      <c r="Y15" s="425"/>
      <c r="Z15" s="425"/>
      <c r="AA15" s="425"/>
      <c r="AB15" s="425"/>
      <c r="AC15" s="425"/>
      <c r="AD15" s="425"/>
      <c r="AE15" s="425"/>
      <c r="AF15" s="425"/>
      <c r="AG15" s="652"/>
      <c r="AH15" s="155"/>
      <c r="AI15" s="112">
        <v>4</v>
      </c>
      <c r="AJ15" s="112">
        <v>1</v>
      </c>
      <c r="AK15" s="112">
        <v>2</v>
      </c>
      <c r="AL15" s="112">
        <v>4</v>
      </c>
      <c r="AM15" s="112">
        <v>4</v>
      </c>
      <c r="AN15" s="112">
        <v>4</v>
      </c>
      <c r="AO15" s="150">
        <f t="shared" si="7"/>
        <v>19</v>
      </c>
      <c r="AP15" s="150">
        <f t="shared" si="8"/>
        <v>34.375</v>
      </c>
      <c r="AQ15" s="151">
        <f t="shared" si="2"/>
        <v>8.7284482758620694</v>
      </c>
      <c r="AR15" s="655"/>
      <c r="AS15" s="425"/>
      <c r="AT15" s="425"/>
      <c r="AU15" s="425"/>
      <c r="AV15" s="425"/>
      <c r="AW15" s="652"/>
      <c r="AX15" s="655"/>
      <c r="AY15" s="635"/>
      <c r="AZ15" s="635"/>
    </row>
    <row r="16" spans="1:52" ht="20.25" customHeight="1" thickBot="1">
      <c r="A16" s="683"/>
      <c r="B16" s="175">
        <f>'5- Valoracion CUALITATIVA'!B44</f>
        <v>25.391849529780565</v>
      </c>
      <c r="C16" s="103" t="s">
        <v>120</v>
      </c>
      <c r="D16" s="161"/>
      <c r="E16" s="114" t="s">
        <v>0</v>
      </c>
      <c r="F16" s="107"/>
      <c r="G16" s="107"/>
      <c r="H16" s="107"/>
      <c r="I16" s="107"/>
      <c r="J16" s="107"/>
      <c r="K16" s="107"/>
      <c r="L16" s="174">
        <f t="shared" si="9"/>
        <v>0</v>
      </c>
      <c r="M16" s="174">
        <f t="shared" si="10"/>
        <v>0</v>
      </c>
      <c r="N16" s="174">
        <f t="shared" si="0"/>
        <v>0</v>
      </c>
      <c r="O16" s="112">
        <v>4</v>
      </c>
      <c r="P16" s="112">
        <v>4</v>
      </c>
      <c r="Q16" s="112">
        <v>6</v>
      </c>
      <c r="R16" s="112">
        <v>4</v>
      </c>
      <c r="S16" s="112">
        <v>4</v>
      </c>
      <c r="T16" s="112">
        <v>4</v>
      </c>
      <c r="U16" s="170">
        <f t="shared" si="5"/>
        <v>26</v>
      </c>
      <c r="V16" s="170">
        <f t="shared" si="6"/>
        <v>56.25</v>
      </c>
      <c r="W16" s="151">
        <f t="shared" si="1"/>
        <v>14.282915360501567</v>
      </c>
      <c r="X16" s="664"/>
      <c r="Y16" s="425"/>
      <c r="Z16" s="425"/>
      <c r="AA16" s="425"/>
      <c r="AB16" s="425"/>
      <c r="AC16" s="425"/>
      <c r="AD16" s="425"/>
      <c r="AE16" s="425"/>
      <c r="AF16" s="425"/>
      <c r="AG16" s="652"/>
      <c r="AH16" s="155"/>
      <c r="AI16" s="112">
        <v>4</v>
      </c>
      <c r="AJ16" s="112">
        <v>4</v>
      </c>
      <c r="AK16" s="112">
        <v>6</v>
      </c>
      <c r="AL16" s="112">
        <v>4</v>
      </c>
      <c r="AM16" s="112">
        <v>4</v>
      </c>
      <c r="AN16" s="112">
        <v>4</v>
      </c>
      <c r="AO16" s="150">
        <f t="shared" si="7"/>
        <v>26</v>
      </c>
      <c r="AP16" s="150">
        <f t="shared" si="8"/>
        <v>56.25</v>
      </c>
      <c r="AQ16" s="151">
        <f t="shared" si="2"/>
        <v>14.282915360501567</v>
      </c>
      <c r="AR16" s="655"/>
      <c r="AS16" s="425"/>
      <c r="AT16" s="425"/>
      <c r="AU16" s="425"/>
      <c r="AV16" s="425"/>
      <c r="AW16" s="652"/>
      <c r="AX16" s="655"/>
      <c r="AY16" s="635"/>
      <c r="AZ16" s="635"/>
    </row>
    <row r="17" spans="1:52" ht="20.25" customHeight="1" thickBot="1">
      <c r="A17" s="683"/>
      <c r="B17" s="175">
        <f>'5- Valoracion CUALITATIVA'!B45</f>
        <v>25.391849529780565</v>
      </c>
      <c r="C17" s="103" t="s">
        <v>122</v>
      </c>
      <c r="D17" s="161"/>
      <c r="E17" s="114" t="s">
        <v>0</v>
      </c>
      <c r="F17" s="107"/>
      <c r="G17" s="107"/>
      <c r="H17" s="107"/>
      <c r="I17" s="107"/>
      <c r="J17" s="107"/>
      <c r="K17" s="107"/>
      <c r="L17" s="174">
        <f t="shared" si="9"/>
        <v>0</v>
      </c>
      <c r="M17" s="174">
        <f t="shared" si="10"/>
        <v>0</v>
      </c>
      <c r="N17" s="174">
        <f t="shared" si="0"/>
        <v>0</v>
      </c>
      <c r="O17" s="112">
        <v>4</v>
      </c>
      <c r="P17" s="112">
        <v>4</v>
      </c>
      <c r="Q17" s="112">
        <v>6</v>
      </c>
      <c r="R17" s="112">
        <v>4</v>
      </c>
      <c r="S17" s="112">
        <v>4</v>
      </c>
      <c r="T17" s="112">
        <v>4</v>
      </c>
      <c r="U17" s="170">
        <f t="shared" si="5"/>
        <v>26</v>
      </c>
      <c r="V17" s="170">
        <f t="shared" si="6"/>
        <v>56.25</v>
      </c>
      <c r="W17" s="151">
        <f t="shared" si="1"/>
        <v>14.282915360501567</v>
      </c>
      <c r="X17" s="664"/>
      <c r="Y17" s="425"/>
      <c r="Z17" s="425"/>
      <c r="AA17" s="425"/>
      <c r="AB17" s="425"/>
      <c r="AC17" s="425"/>
      <c r="AD17" s="425"/>
      <c r="AE17" s="425"/>
      <c r="AF17" s="425"/>
      <c r="AG17" s="652"/>
      <c r="AH17" s="155"/>
      <c r="AI17" s="112">
        <v>4</v>
      </c>
      <c r="AJ17" s="112">
        <v>4</v>
      </c>
      <c r="AK17" s="112">
        <v>6</v>
      </c>
      <c r="AL17" s="112">
        <v>4</v>
      </c>
      <c r="AM17" s="112">
        <v>4</v>
      </c>
      <c r="AN17" s="112">
        <v>4</v>
      </c>
      <c r="AO17" s="150">
        <f t="shared" si="7"/>
        <v>26</v>
      </c>
      <c r="AP17" s="150">
        <f t="shared" si="8"/>
        <v>56.25</v>
      </c>
      <c r="AQ17" s="151">
        <f t="shared" si="2"/>
        <v>14.282915360501567</v>
      </c>
      <c r="AR17" s="655"/>
      <c r="AS17" s="425"/>
      <c r="AT17" s="425"/>
      <c r="AU17" s="425"/>
      <c r="AV17" s="425"/>
      <c r="AW17" s="652"/>
      <c r="AX17" s="655"/>
      <c r="AY17" s="635"/>
      <c r="AZ17" s="635"/>
    </row>
    <row r="18" spans="1:52" ht="20.25" customHeight="1" thickBot="1">
      <c r="A18" s="683"/>
      <c r="B18" s="175">
        <f>'5- Valoracion CUALITATIVA'!B46</f>
        <v>25.391849529780565</v>
      </c>
      <c r="C18" s="103" t="s">
        <v>188</v>
      </c>
      <c r="D18" s="161"/>
      <c r="E18" s="114" t="s">
        <v>0</v>
      </c>
      <c r="F18" s="107"/>
      <c r="G18" s="107"/>
      <c r="H18" s="107"/>
      <c r="I18" s="107"/>
      <c r="J18" s="107"/>
      <c r="K18" s="107"/>
      <c r="L18" s="174">
        <f t="shared" si="9"/>
        <v>0</v>
      </c>
      <c r="M18" s="174">
        <f t="shared" si="10"/>
        <v>0</v>
      </c>
      <c r="N18" s="174">
        <f t="shared" si="0"/>
        <v>0</v>
      </c>
      <c r="O18" s="112">
        <v>4</v>
      </c>
      <c r="P18" s="112">
        <v>2</v>
      </c>
      <c r="Q18" s="112">
        <v>6</v>
      </c>
      <c r="R18" s="112">
        <v>4</v>
      </c>
      <c r="S18" s="112">
        <v>2</v>
      </c>
      <c r="T18" s="112">
        <v>1</v>
      </c>
      <c r="U18" s="170">
        <f t="shared" si="5"/>
        <v>19</v>
      </c>
      <c r="V18" s="170">
        <f t="shared" si="6"/>
        <v>34.375</v>
      </c>
      <c r="W18" s="151">
        <f t="shared" si="1"/>
        <v>8.7284482758620694</v>
      </c>
      <c r="X18" s="664"/>
      <c r="Y18" s="425"/>
      <c r="Z18" s="425"/>
      <c r="AA18" s="425"/>
      <c r="AB18" s="425"/>
      <c r="AC18" s="425"/>
      <c r="AD18" s="425"/>
      <c r="AE18" s="425"/>
      <c r="AF18" s="425"/>
      <c r="AG18" s="652"/>
      <c r="AH18" s="155"/>
      <c r="AI18" s="112">
        <v>4</v>
      </c>
      <c r="AJ18" s="112">
        <v>2</v>
      </c>
      <c r="AK18" s="112">
        <v>6</v>
      </c>
      <c r="AL18" s="112">
        <v>4</v>
      </c>
      <c r="AM18" s="112">
        <v>2</v>
      </c>
      <c r="AN18" s="112">
        <v>1</v>
      </c>
      <c r="AO18" s="150">
        <f t="shared" si="7"/>
        <v>19</v>
      </c>
      <c r="AP18" s="150">
        <f t="shared" si="8"/>
        <v>34.375</v>
      </c>
      <c r="AQ18" s="151">
        <f t="shared" si="2"/>
        <v>8.7284482758620694</v>
      </c>
      <c r="AR18" s="655"/>
      <c r="AS18" s="425"/>
      <c r="AT18" s="425"/>
      <c r="AU18" s="425"/>
      <c r="AV18" s="425"/>
      <c r="AW18" s="652"/>
      <c r="AX18" s="655"/>
      <c r="AY18" s="635"/>
      <c r="AZ18" s="635"/>
    </row>
    <row r="19" spans="1:52" ht="20.25" customHeight="1" thickBot="1">
      <c r="A19" s="683"/>
      <c r="B19" s="175">
        <f>'5- Valoracion CUALITATIVA'!B47</f>
        <v>25.391849529780565</v>
      </c>
      <c r="C19" s="103" t="s">
        <v>189</v>
      </c>
      <c r="D19" s="161"/>
      <c r="E19" s="114" t="s">
        <v>0</v>
      </c>
      <c r="F19" s="107"/>
      <c r="G19" s="107"/>
      <c r="H19" s="107"/>
      <c r="I19" s="107"/>
      <c r="J19" s="107"/>
      <c r="K19" s="107"/>
      <c r="L19" s="174">
        <f t="shared" si="9"/>
        <v>0</v>
      </c>
      <c r="M19" s="174">
        <f t="shared" si="10"/>
        <v>0</v>
      </c>
      <c r="N19" s="174">
        <f t="shared" si="0"/>
        <v>0</v>
      </c>
      <c r="O19" s="112">
        <v>4</v>
      </c>
      <c r="P19" s="112">
        <v>1</v>
      </c>
      <c r="Q19" s="112">
        <v>2</v>
      </c>
      <c r="R19" s="112">
        <v>4</v>
      </c>
      <c r="S19" s="112">
        <v>4</v>
      </c>
      <c r="T19" s="112">
        <v>4</v>
      </c>
      <c r="U19" s="170">
        <f t="shared" si="5"/>
        <v>19</v>
      </c>
      <c r="V19" s="170">
        <f t="shared" si="6"/>
        <v>34.375</v>
      </c>
      <c r="W19" s="151">
        <f t="shared" si="1"/>
        <v>8.7284482758620694</v>
      </c>
      <c r="X19" s="664"/>
      <c r="Y19" s="425"/>
      <c r="Z19" s="425"/>
      <c r="AA19" s="425"/>
      <c r="AB19" s="425"/>
      <c r="AC19" s="425"/>
      <c r="AD19" s="425"/>
      <c r="AE19" s="425"/>
      <c r="AF19" s="425"/>
      <c r="AG19" s="652"/>
      <c r="AH19" s="155"/>
      <c r="AI19" s="112">
        <v>4</v>
      </c>
      <c r="AJ19" s="112">
        <v>1</v>
      </c>
      <c r="AK19" s="112">
        <v>2</v>
      </c>
      <c r="AL19" s="112">
        <v>4</v>
      </c>
      <c r="AM19" s="112">
        <v>4</v>
      </c>
      <c r="AN19" s="112">
        <v>4</v>
      </c>
      <c r="AO19" s="150">
        <f t="shared" si="7"/>
        <v>19</v>
      </c>
      <c r="AP19" s="150">
        <f t="shared" si="8"/>
        <v>34.375</v>
      </c>
      <c r="AQ19" s="151">
        <f t="shared" si="2"/>
        <v>8.7284482758620694</v>
      </c>
      <c r="AR19" s="655"/>
      <c r="AS19" s="425"/>
      <c r="AT19" s="425"/>
      <c r="AU19" s="425"/>
      <c r="AV19" s="425"/>
      <c r="AW19" s="652"/>
      <c r="AX19" s="655"/>
      <c r="AY19" s="635"/>
      <c r="AZ19" s="635"/>
    </row>
    <row r="20" spans="1:52" ht="20.25" customHeight="1" thickBot="1">
      <c r="A20" s="683"/>
      <c r="B20" s="175">
        <f>'5- Valoracion CUALITATIVA'!B48</f>
        <v>25.391849529780565</v>
      </c>
      <c r="C20" s="103" t="s">
        <v>190</v>
      </c>
      <c r="D20" s="161"/>
      <c r="E20" s="114" t="s">
        <v>0</v>
      </c>
      <c r="F20" s="107"/>
      <c r="G20" s="107"/>
      <c r="H20" s="107"/>
      <c r="I20" s="107"/>
      <c r="J20" s="107"/>
      <c r="K20" s="107"/>
      <c r="L20" s="174">
        <f t="shared" si="9"/>
        <v>0</v>
      </c>
      <c r="M20" s="174">
        <f t="shared" si="10"/>
        <v>0</v>
      </c>
      <c r="N20" s="174">
        <f t="shared" si="0"/>
        <v>0</v>
      </c>
      <c r="O20" s="112">
        <v>4</v>
      </c>
      <c r="P20" s="112">
        <v>1</v>
      </c>
      <c r="Q20" s="112">
        <v>2</v>
      </c>
      <c r="R20" s="112">
        <v>4</v>
      </c>
      <c r="S20" s="112">
        <v>4</v>
      </c>
      <c r="T20" s="112">
        <v>1</v>
      </c>
      <c r="U20" s="170">
        <f t="shared" si="5"/>
        <v>16</v>
      </c>
      <c r="V20" s="170">
        <f t="shared" si="6"/>
        <v>25</v>
      </c>
      <c r="W20" s="151">
        <f t="shared" si="1"/>
        <v>6.3479623824451412</v>
      </c>
      <c r="X20" s="664"/>
      <c r="Y20" s="425"/>
      <c r="Z20" s="425"/>
      <c r="AA20" s="425"/>
      <c r="AB20" s="425"/>
      <c r="AC20" s="425"/>
      <c r="AD20" s="425"/>
      <c r="AE20" s="425"/>
      <c r="AF20" s="425"/>
      <c r="AG20" s="652"/>
      <c r="AH20" s="155"/>
      <c r="AI20" s="112">
        <v>4</v>
      </c>
      <c r="AJ20" s="112">
        <v>1</v>
      </c>
      <c r="AK20" s="112">
        <v>2</v>
      </c>
      <c r="AL20" s="112">
        <v>4</v>
      </c>
      <c r="AM20" s="112">
        <v>4</v>
      </c>
      <c r="AN20" s="112">
        <v>1</v>
      </c>
      <c r="AO20" s="150">
        <f t="shared" si="7"/>
        <v>16</v>
      </c>
      <c r="AP20" s="150">
        <f t="shared" si="8"/>
        <v>25</v>
      </c>
      <c r="AQ20" s="151">
        <f t="shared" si="2"/>
        <v>6.3479623824451412</v>
      </c>
      <c r="AR20" s="655"/>
      <c r="AS20" s="425"/>
      <c r="AT20" s="425"/>
      <c r="AU20" s="425"/>
      <c r="AV20" s="425"/>
      <c r="AW20" s="652"/>
      <c r="AX20" s="655"/>
      <c r="AY20" s="635"/>
      <c r="AZ20" s="635"/>
    </row>
    <row r="21" spans="1:52" ht="20.25" customHeight="1" thickBot="1">
      <c r="A21" s="683"/>
      <c r="B21" s="175">
        <f>'5- Valoracion CUALITATIVA'!B49</f>
        <v>25.391849529780565</v>
      </c>
      <c r="C21" s="103" t="s">
        <v>131</v>
      </c>
      <c r="D21" s="161"/>
      <c r="E21" s="114" t="s">
        <v>216</v>
      </c>
      <c r="F21" s="107">
        <v>1</v>
      </c>
      <c r="G21" s="107">
        <v>1</v>
      </c>
      <c r="H21" s="107">
        <v>2</v>
      </c>
      <c r="I21" s="107">
        <v>1</v>
      </c>
      <c r="J21" s="107">
        <v>4</v>
      </c>
      <c r="K21" s="107">
        <v>1</v>
      </c>
      <c r="L21" s="174">
        <f t="shared" si="9"/>
        <v>13</v>
      </c>
      <c r="M21" s="174">
        <f t="shared" si="10"/>
        <v>15.625</v>
      </c>
      <c r="N21" s="174">
        <f t="shared" si="0"/>
        <v>3.967476489028213</v>
      </c>
      <c r="O21" s="112"/>
      <c r="P21" s="112"/>
      <c r="Q21" s="112"/>
      <c r="R21" s="112"/>
      <c r="S21" s="112"/>
      <c r="T21" s="112"/>
      <c r="U21" s="170">
        <f t="shared" si="5"/>
        <v>0</v>
      </c>
      <c r="V21" s="170">
        <f t="shared" si="6"/>
        <v>0</v>
      </c>
      <c r="W21" s="151">
        <f t="shared" si="1"/>
        <v>0</v>
      </c>
      <c r="X21" s="664"/>
      <c r="Y21" s="425"/>
      <c r="Z21" s="425"/>
      <c r="AA21" s="425"/>
      <c r="AB21" s="425"/>
      <c r="AC21" s="425"/>
      <c r="AD21" s="425"/>
      <c r="AE21" s="425"/>
      <c r="AF21" s="425"/>
      <c r="AG21" s="653"/>
      <c r="AH21" s="155"/>
      <c r="AI21" s="112"/>
      <c r="AJ21" s="112"/>
      <c r="AK21" s="112"/>
      <c r="AL21" s="112"/>
      <c r="AM21" s="112"/>
      <c r="AN21" s="112"/>
      <c r="AO21" s="150">
        <f t="shared" si="7"/>
        <v>0</v>
      </c>
      <c r="AP21" s="150">
        <f t="shared" si="8"/>
        <v>0</v>
      </c>
      <c r="AQ21" s="151">
        <f t="shared" si="2"/>
        <v>0</v>
      </c>
      <c r="AR21" s="655"/>
      <c r="AS21" s="425"/>
      <c r="AT21" s="425"/>
      <c r="AU21" s="425"/>
      <c r="AV21" s="425"/>
      <c r="AW21" s="653"/>
      <c r="AX21" s="655"/>
      <c r="AY21" s="635"/>
      <c r="AZ21" s="635"/>
    </row>
    <row r="22" spans="1:52" ht="16.5" customHeight="1" thickBot="1">
      <c r="A22" s="640"/>
      <c r="B22" s="175">
        <f>'5- Valoracion CUALITATIVA'!B50</f>
        <v>25.391849529780565</v>
      </c>
      <c r="C22" s="638"/>
      <c r="D22" s="639"/>
      <c r="E22" s="640"/>
      <c r="F22" s="641" t="s">
        <v>183</v>
      </c>
      <c r="G22" s="642"/>
      <c r="H22" s="642"/>
      <c r="I22" s="642"/>
      <c r="J22" s="642"/>
      <c r="K22" s="640"/>
      <c r="L22" s="165">
        <f>IF(SUM($L10:$L21),(1-EXP(-((SUM($L10:$L21)/COUNTIF($L10:$L21,"&gt;0"))^1)))*($E$6-(MAX($L10:$L21)))*(1-1/(EXP((((COUNTIF($L10:$L21,"&gt;0")^1)-1)*0.1))))+(MAX($L10:$L21)),0)</f>
        <v>13</v>
      </c>
      <c r="M22" s="166">
        <f t="shared" si="4"/>
        <v>15.625</v>
      </c>
      <c r="N22" s="167">
        <f>IF(SUM($L10:$L21),(($M22*$B22)/100),0)</f>
        <v>3.967476489028213</v>
      </c>
      <c r="O22" s="643" t="s">
        <v>184</v>
      </c>
      <c r="P22" s="642"/>
      <c r="Q22" s="642"/>
      <c r="R22" s="642"/>
      <c r="S22" s="642"/>
      <c r="T22" s="640"/>
      <c r="U22" s="165">
        <f>IF(SUM($U10:$U21),(1-EXP(-((SUM($U10:$U21)/COUNTIF($U10:$U21,"&gt;0"))^1)))*($E$6-(MAX($U10:$U21)))*(1-1/(EXP((((COUNTIF($U10:$U21,"&gt;0")^1)-1)*0.1))))+(MAX($U10:$U21)),0)</f>
        <v>34.849687782259835</v>
      </c>
      <c r="V22" s="166">
        <f t="shared" si="6"/>
        <v>83.905274319561983</v>
      </c>
      <c r="W22" s="167">
        <f>IF(SUM($U10:$U21),(($V22*$B22)/100),0)</f>
        <v>21.305101002772794</v>
      </c>
      <c r="X22" s="139" t="s">
        <v>158</v>
      </c>
      <c r="Y22" s="140">
        <f>$N22-$W22</f>
        <v>-17.337624513744579</v>
      </c>
      <c r="Z22" s="644" t="s">
        <v>240</v>
      </c>
      <c r="AA22" s="639"/>
      <c r="AB22" s="639"/>
      <c r="AC22" s="639"/>
      <c r="AD22" s="639"/>
      <c r="AE22" s="639"/>
      <c r="AF22" s="639"/>
      <c r="AG22" s="645"/>
      <c r="AH22" s="646" t="s">
        <v>185</v>
      </c>
      <c r="AI22" s="639"/>
      <c r="AJ22" s="639"/>
      <c r="AK22" s="639"/>
      <c r="AL22" s="639"/>
      <c r="AM22" s="639"/>
      <c r="AN22" s="647"/>
      <c r="AO22" s="156">
        <f>IF(SUM($AO10:$AO21),(1-EXP(-((SUM($AO10:$AO21)/COUNTIF($AO10:$AO21,"&gt;0"))^1)))*($E$6-(MAX($AO10:$AO21)))*(1-1/(EXP((((COUNTIF($AO10:$AO21,"&gt;0")^1)-1)*0.1))))+(MAX($AO10:$AO21)),0)</f>
        <v>34.849687782259835</v>
      </c>
      <c r="AP22" s="156">
        <f t="shared" ref="AP22" si="11">IF($AO22&lt;&gt;0,(($AO22-$M$6)/($E$6-$M$6))*100,0)</f>
        <v>83.905274319561983</v>
      </c>
      <c r="AQ22" s="157">
        <f>IF(SUM($AO10:$AO21),(($AP22*$B22)/100),0)</f>
        <v>21.305101002772794</v>
      </c>
      <c r="AR22" s="158" t="s">
        <v>186</v>
      </c>
      <c r="AS22" s="159">
        <f>$N22-$AQ22</f>
        <v>-17.337624513744579</v>
      </c>
      <c r="AT22" s="648"/>
      <c r="AU22" s="639"/>
      <c r="AV22" s="639"/>
      <c r="AW22" s="645"/>
      <c r="AX22" s="649"/>
      <c r="AY22" s="645"/>
      <c r="AZ22" s="637"/>
    </row>
    <row r="23" spans="1:52" ht="16.5" customHeight="1" thickBot="1"/>
    <row r="24" spans="1:52" ht="16.5" customHeight="1">
      <c r="A24" s="672" t="s">
        <v>146</v>
      </c>
      <c r="B24" s="673" t="s">
        <v>147</v>
      </c>
      <c r="C24" s="674" t="s">
        <v>148</v>
      </c>
      <c r="D24" s="676" t="s">
        <v>149</v>
      </c>
      <c r="E24" s="677" t="s">
        <v>150</v>
      </c>
      <c r="F24" s="631" t="s">
        <v>241</v>
      </c>
      <c r="G24" s="632"/>
      <c r="H24" s="632"/>
      <c r="I24" s="632"/>
      <c r="J24" s="632"/>
      <c r="K24" s="633"/>
      <c r="L24" s="665" t="s">
        <v>152</v>
      </c>
      <c r="M24" s="632"/>
      <c r="N24" s="666"/>
      <c r="O24" s="667" t="s">
        <v>225</v>
      </c>
      <c r="P24" s="658"/>
      <c r="Q24" s="658"/>
      <c r="R24" s="658"/>
      <c r="S24" s="658"/>
      <c r="T24" s="668"/>
      <c r="U24" s="657" t="s">
        <v>152</v>
      </c>
      <c r="V24" s="658"/>
      <c r="W24" s="659"/>
      <c r="X24" s="669" t="s">
        <v>226</v>
      </c>
      <c r="Y24" s="658"/>
      <c r="Z24" s="658"/>
      <c r="AA24" s="658"/>
      <c r="AB24" s="658"/>
      <c r="AC24" s="658"/>
      <c r="AD24" s="658"/>
      <c r="AE24" s="658"/>
      <c r="AF24" s="658"/>
      <c r="AG24" s="658"/>
      <c r="AH24" s="670" t="s">
        <v>154</v>
      </c>
      <c r="AI24" s="657" t="s">
        <v>227</v>
      </c>
      <c r="AJ24" s="658"/>
      <c r="AK24" s="658"/>
      <c r="AL24" s="658"/>
      <c r="AM24" s="658"/>
      <c r="AN24" s="668"/>
      <c r="AO24" s="657" t="s">
        <v>152</v>
      </c>
      <c r="AP24" s="658"/>
      <c r="AQ24" s="659"/>
      <c r="AR24" s="660" t="s">
        <v>228</v>
      </c>
      <c r="AS24" s="658"/>
      <c r="AT24" s="658"/>
      <c r="AU24" s="658"/>
      <c r="AV24" s="658"/>
      <c r="AW24" s="659"/>
      <c r="AX24" s="661" t="s">
        <v>229</v>
      </c>
      <c r="AY24" s="659"/>
      <c r="AZ24" s="662" t="s">
        <v>157</v>
      </c>
    </row>
    <row r="25" spans="1:52" ht="18" customHeight="1" thickBot="1">
      <c r="A25" s="671"/>
      <c r="B25" s="637"/>
      <c r="C25" s="675"/>
      <c r="D25" s="675"/>
      <c r="E25" s="678"/>
      <c r="F25" s="181" t="s">
        <v>160</v>
      </c>
      <c r="G25" s="182" t="s">
        <v>161</v>
      </c>
      <c r="H25" s="182" t="s">
        <v>162</v>
      </c>
      <c r="I25" s="182" t="s">
        <v>163</v>
      </c>
      <c r="J25" s="182" t="s">
        <v>164</v>
      </c>
      <c r="K25" s="182" t="s">
        <v>165</v>
      </c>
      <c r="L25" s="186" t="s">
        <v>242</v>
      </c>
      <c r="M25" s="186" t="s">
        <v>243</v>
      </c>
      <c r="N25" s="187" t="s">
        <v>244</v>
      </c>
      <c r="O25" s="184" t="s">
        <v>160</v>
      </c>
      <c r="P25" s="141" t="s">
        <v>161</v>
      </c>
      <c r="Q25" s="141" t="s">
        <v>162</v>
      </c>
      <c r="R25" s="141" t="s">
        <v>163</v>
      </c>
      <c r="S25" s="141" t="s">
        <v>164</v>
      </c>
      <c r="T25" s="141" t="s">
        <v>165</v>
      </c>
      <c r="U25" s="142" t="s">
        <v>245</v>
      </c>
      <c r="V25" s="142" t="s">
        <v>246</v>
      </c>
      <c r="W25" s="143" t="s">
        <v>247</v>
      </c>
      <c r="X25" s="136" t="s">
        <v>230</v>
      </c>
      <c r="Y25" s="137" t="s">
        <v>236</v>
      </c>
      <c r="Z25" s="137" t="s">
        <v>237</v>
      </c>
      <c r="AA25" s="137" t="s">
        <v>238</v>
      </c>
      <c r="AB25" s="137" t="s">
        <v>239</v>
      </c>
      <c r="AC25" s="137" t="s">
        <v>231</v>
      </c>
      <c r="AD25" s="137" t="s">
        <v>232</v>
      </c>
      <c r="AE25" s="137" t="s">
        <v>233</v>
      </c>
      <c r="AF25" s="137" t="s">
        <v>234</v>
      </c>
      <c r="AG25" s="138" t="s">
        <v>235</v>
      </c>
      <c r="AH25" s="671"/>
      <c r="AI25" s="141" t="s">
        <v>248</v>
      </c>
      <c r="AJ25" s="141" t="s">
        <v>249</v>
      </c>
      <c r="AK25" s="141" t="s">
        <v>250</v>
      </c>
      <c r="AL25" s="141" t="s">
        <v>251</v>
      </c>
      <c r="AM25" s="141" t="s">
        <v>252</v>
      </c>
      <c r="AN25" s="141" t="s">
        <v>253</v>
      </c>
      <c r="AO25" s="142" t="s">
        <v>254</v>
      </c>
      <c r="AP25" s="142" t="s">
        <v>255</v>
      </c>
      <c r="AQ25" s="142" t="s">
        <v>256</v>
      </c>
      <c r="AR25" s="144" t="s">
        <v>257</v>
      </c>
      <c r="AS25" s="137" t="s">
        <v>258</v>
      </c>
      <c r="AT25" s="137" t="s">
        <v>259</v>
      </c>
      <c r="AU25" s="137" t="s">
        <v>260</v>
      </c>
      <c r="AV25" s="137" t="s">
        <v>261</v>
      </c>
      <c r="AW25" s="145" t="s">
        <v>262</v>
      </c>
      <c r="AX25" s="146" t="s">
        <v>156</v>
      </c>
      <c r="AY25" s="147" t="s">
        <v>263</v>
      </c>
      <c r="AZ25" s="637"/>
    </row>
    <row r="26" spans="1:52" ht="16.5" customHeight="1">
      <c r="A26" s="682" t="s">
        <v>203</v>
      </c>
      <c r="B26" s="131">
        <f>'3- Ponderacion factores'!N35</f>
        <v>21.159874608150471</v>
      </c>
      <c r="C26" s="103" t="s">
        <v>196</v>
      </c>
      <c r="D26" s="160"/>
      <c r="E26" s="114" t="s">
        <v>0</v>
      </c>
      <c r="F26" s="91"/>
      <c r="G26" s="91"/>
      <c r="H26" s="91"/>
      <c r="I26" s="91"/>
      <c r="J26" s="91"/>
      <c r="K26" s="91"/>
      <c r="L26" s="185">
        <f>(3*$F26)+(2*$G26)+$H26+$I26+$J26+$K26</f>
        <v>0</v>
      </c>
      <c r="M26" s="185">
        <f>IF($L26&lt;&gt;0,(($L26-$M$6)/($E$6-$M$6))*100,0)</f>
        <v>0</v>
      </c>
      <c r="N26" s="185">
        <f t="shared" ref="N26:N29" si="12">($M26*$B26)/100</f>
        <v>0</v>
      </c>
      <c r="O26" s="112">
        <v>1</v>
      </c>
      <c r="P26" s="112">
        <v>4</v>
      </c>
      <c r="Q26" s="112">
        <v>4</v>
      </c>
      <c r="R26" s="112">
        <v>4</v>
      </c>
      <c r="S26" s="112">
        <v>4</v>
      </c>
      <c r="T26" s="112">
        <v>1</v>
      </c>
      <c r="U26" s="150">
        <f>$O26+$P26+$Q26+$R26+$S26+$T26</f>
        <v>18</v>
      </c>
      <c r="V26" s="150">
        <f>IF($U26&lt;&gt;0,(($U26-$M$6)/($E$6-$M$6))*100,0)</f>
        <v>31.25</v>
      </c>
      <c r="W26" s="151">
        <f t="shared" ref="W26:W29" si="13">($V26*$B26)/100</f>
        <v>6.6124608150470223</v>
      </c>
      <c r="X26" s="663">
        <v>45</v>
      </c>
      <c r="Y26" s="650">
        <v>0</v>
      </c>
      <c r="Z26" s="650">
        <v>0.5</v>
      </c>
      <c r="AA26" s="650">
        <v>1</v>
      </c>
      <c r="AB26" s="650">
        <v>0.98</v>
      </c>
      <c r="AC26" s="650">
        <f>+AB26-AA26</f>
        <v>-2.0000000000000018E-2</v>
      </c>
      <c r="AD26" s="650">
        <v>0.25</v>
      </c>
      <c r="AE26" s="650">
        <f>(1/(1+$AD26))+(($AD26*(ABS(($M30-$V30))-50))/(50*(1+$AD26)))</f>
        <v>0.6001509599765974</v>
      </c>
      <c r="AF26" s="650">
        <f>$AE26*$AC26</f>
        <v>-1.2003019199531959E-2</v>
      </c>
      <c r="AG26" s="651">
        <f>$AF26*$B26</f>
        <v>-0.25398238118131888</v>
      </c>
      <c r="AH26" s="152"/>
      <c r="AI26" s="112">
        <v>1</v>
      </c>
      <c r="AJ26" s="112">
        <v>4</v>
      </c>
      <c r="AK26" s="112">
        <v>4</v>
      </c>
      <c r="AL26" s="112">
        <v>4</v>
      </c>
      <c r="AM26" s="112">
        <v>4</v>
      </c>
      <c r="AN26" s="112">
        <v>1</v>
      </c>
      <c r="AO26" s="150">
        <f t="shared" ref="AO26:AO29" si="14">$AI26+$AJ26+$AK26+$AL26+$AM26+$AN26</f>
        <v>18</v>
      </c>
      <c r="AP26" s="150">
        <f t="shared" ref="AP26:AP30" si="15">IF($AO26&lt;&gt;0,(($AO26-$M$6)/($E$6-$M$6))*100,0)</f>
        <v>31.25</v>
      </c>
      <c r="AQ26" s="151">
        <f t="shared" ref="AQ26:AQ29" si="16">($AP26*$B26)/100</f>
        <v>6.6124608150470223</v>
      </c>
      <c r="AR26" s="656">
        <v>0.5</v>
      </c>
      <c r="AS26" s="650">
        <v>0.98</v>
      </c>
      <c r="AT26" s="650">
        <f>+AS26-AA26</f>
        <v>-2.0000000000000018E-2</v>
      </c>
      <c r="AU26" s="650">
        <f>(1/(1+$AD26))+(($AD26*(ABS(($M30-$AP30))-50))/(50*(1+$AD26)))</f>
        <v>0.6001509599765974</v>
      </c>
      <c r="AV26" s="650">
        <f>$AT26*$AU26</f>
        <v>-1.2003019199531959E-2</v>
      </c>
      <c r="AW26" s="651">
        <f>$AV26*$B26</f>
        <v>-0.25398238118131888</v>
      </c>
      <c r="AX26" s="654">
        <f>$AS30-$Y30</f>
        <v>0</v>
      </c>
      <c r="AY26" s="634">
        <f>$AW26-$AG26</f>
        <v>0</v>
      </c>
      <c r="AZ26" s="636"/>
    </row>
    <row r="27" spans="1:52" ht="19.5" customHeight="1">
      <c r="A27" s="691"/>
      <c r="B27" s="131">
        <f>B26</f>
        <v>21.159874608150471</v>
      </c>
      <c r="C27" s="103" t="s">
        <v>122</v>
      </c>
      <c r="D27" s="161"/>
      <c r="E27" s="114" t="s">
        <v>0</v>
      </c>
      <c r="F27" s="107"/>
      <c r="G27" s="107"/>
      <c r="H27" s="107"/>
      <c r="I27" s="107"/>
      <c r="J27" s="107"/>
      <c r="K27" s="107"/>
      <c r="L27" s="174">
        <f t="shared" ref="L27:L29" si="17">(3*$F27)+(2*$G27)+$H27+$I27+$J27+$K27</f>
        <v>0</v>
      </c>
      <c r="M27" s="174">
        <f t="shared" ref="M27:M30" si="18">IF($L27&lt;&gt;0,(($L27-$M$6)/($E$6-$M$6))*100,0)</f>
        <v>0</v>
      </c>
      <c r="N27" s="174">
        <f t="shared" si="12"/>
        <v>0</v>
      </c>
      <c r="O27" s="112">
        <v>1</v>
      </c>
      <c r="P27" s="112">
        <v>4</v>
      </c>
      <c r="Q27" s="112">
        <v>4</v>
      </c>
      <c r="R27" s="112">
        <v>4</v>
      </c>
      <c r="S27" s="112">
        <v>4</v>
      </c>
      <c r="T27" s="112">
        <v>1</v>
      </c>
      <c r="U27" s="164">
        <f>$O27+$P27+$Q27+$R27+$S27+$T27</f>
        <v>18</v>
      </c>
      <c r="V27" s="164">
        <f>IF($U27&lt;&gt;0,(($U27-$M$6)/($E$6-$M$6))*100,0)</f>
        <v>31.25</v>
      </c>
      <c r="W27" s="151">
        <f t="shared" si="13"/>
        <v>6.6124608150470223</v>
      </c>
      <c r="X27" s="664"/>
      <c r="Y27" s="425"/>
      <c r="Z27" s="425"/>
      <c r="AA27" s="425"/>
      <c r="AB27" s="425"/>
      <c r="AC27" s="425"/>
      <c r="AD27" s="425"/>
      <c r="AE27" s="425"/>
      <c r="AF27" s="425"/>
      <c r="AG27" s="652"/>
      <c r="AH27" s="155"/>
      <c r="AI27" s="112">
        <v>1</v>
      </c>
      <c r="AJ27" s="112">
        <v>4</v>
      </c>
      <c r="AK27" s="112">
        <v>4</v>
      </c>
      <c r="AL27" s="112">
        <v>4</v>
      </c>
      <c r="AM27" s="112">
        <v>4</v>
      </c>
      <c r="AN27" s="112">
        <v>1</v>
      </c>
      <c r="AO27" s="150">
        <f t="shared" si="14"/>
        <v>18</v>
      </c>
      <c r="AP27" s="150">
        <f t="shared" si="15"/>
        <v>31.25</v>
      </c>
      <c r="AQ27" s="151">
        <f t="shared" si="16"/>
        <v>6.6124608150470223</v>
      </c>
      <c r="AR27" s="655"/>
      <c r="AS27" s="425"/>
      <c r="AT27" s="425"/>
      <c r="AU27" s="425"/>
      <c r="AV27" s="425"/>
      <c r="AW27" s="652"/>
      <c r="AX27" s="655"/>
      <c r="AY27" s="635"/>
      <c r="AZ27" s="635"/>
    </row>
    <row r="28" spans="1:52" ht="19.5" customHeight="1">
      <c r="A28" s="691"/>
      <c r="B28" s="131">
        <f t="shared" ref="B28:B30" si="19">B27</f>
        <v>21.159874608150471</v>
      </c>
      <c r="C28" s="103" t="s">
        <v>199</v>
      </c>
      <c r="D28" s="161"/>
      <c r="E28" s="114" t="s">
        <v>0</v>
      </c>
      <c r="F28" s="107"/>
      <c r="G28" s="107"/>
      <c r="H28" s="107"/>
      <c r="I28" s="107"/>
      <c r="J28" s="107"/>
      <c r="K28" s="107"/>
      <c r="L28" s="174">
        <f t="shared" si="17"/>
        <v>0</v>
      </c>
      <c r="M28" s="174">
        <f t="shared" si="18"/>
        <v>0</v>
      </c>
      <c r="N28" s="174">
        <f t="shared" si="12"/>
        <v>0</v>
      </c>
      <c r="O28" s="112">
        <v>1</v>
      </c>
      <c r="P28" s="112">
        <v>2</v>
      </c>
      <c r="Q28" s="112">
        <v>2</v>
      </c>
      <c r="R28" s="112">
        <v>4</v>
      </c>
      <c r="S28" s="112">
        <v>4</v>
      </c>
      <c r="T28" s="112">
        <v>1</v>
      </c>
      <c r="U28" s="170">
        <f t="shared" ref="U28:U29" si="20">$O28+$P28+$Q28+$R28+$S28+$T28</f>
        <v>14</v>
      </c>
      <c r="V28" s="170">
        <f>IF($U28&lt;&gt;0,(($U28-$M$6)/($E$6-$M$6))*100,0)</f>
        <v>18.75</v>
      </c>
      <c r="W28" s="151">
        <f t="shared" si="13"/>
        <v>3.967476489028213</v>
      </c>
      <c r="X28" s="664"/>
      <c r="Y28" s="425"/>
      <c r="Z28" s="425"/>
      <c r="AA28" s="425"/>
      <c r="AB28" s="425"/>
      <c r="AC28" s="425"/>
      <c r="AD28" s="425"/>
      <c r="AE28" s="425"/>
      <c r="AF28" s="425"/>
      <c r="AG28" s="652"/>
      <c r="AH28" s="155"/>
      <c r="AI28" s="112">
        <v>1</v>
      </c>
      <c r="AJ28" s="112">
        <v>2</v>
      </c>
      <c r="AK28" s="112">
        <v>2</v>
      </c>
      <c r="AL28" s="112">
        <v>4</v>
      </c>
      <c r="AM28" s="112">
        <v>4</v>
      </c>
      <c r="AN28" s="112">
        <v>1</v>
      </c>
      <c r="AO28" s="150">
        <f t="shared" si="14"/>
        <v>14</v>
      </c>
      <c r="AP28" s="150">
        <f t="shared" si="15"/>
        <v>18.75</v>
      </c>
      <c r="AQ28" s="151">
        <f t="shared" si="16"/>
        <v>3.967476489028213</v>
      </c>
      <c r="AR28" s="655"/>
      <c r="AS28" s="425"/>
      <c r="AT28" s="425"/>
      <c r="AU28" s="425"/>
      <c r="AV28" s="425"/>
      <c r="AW28" s="652"/>
      <c r="AX28" s="655"/>
      <c r="AY28" s="635"/>
      <c r="AZ28" s="635"/>
    </row>
    <row r="29" spans="1:52" ht="19.5" customHeight="1" thickBot="1">
      <c r="A29" s="691"/>
      <c r="B29" s="131">
        <f t="shared" si="19"/>
        <v>21.159874608150471</v>
      </c>
      <c r="C29" s="103" t="s">
        <v>131</v>
      </c>
      <c r="D29" s="161"/>
      <c r="E29" s="114" t="s">
        <v>216</v>
      </c>
      <c r="F29" s="107">
        <v>1</v>
      </c>
      <c r="G29" s="107">
        <v>4</v>
      </c>
      <c r="H29" s="107">
        <v>2</v>
      </c>
      <c r="I29" s="107">
        <v>4</v>
      </c>
      <c r="J29" s="107">
        <v>4</v>
      </c>
      <c r="K29" s="107">
        <v>1</v>
      </c>
      <c r="L29" s="174">
        <f t="shared" si="17"/>
        <v>22</v>
      </c>
      <c r="M29" s="174">
        <f>IF($L29&lt;&gt;0,(($L29-$M$6)/($E$6-$M$6))*100,0)</f>
        <v>43.75</v>
      </c>
      <c r="N29" s="174">
        <f t="shared" si="12"/>
        <v>9.2574451410658316</v>
      </c>
      <c r="O29" s="172"/>
      <c r="P29" s="168"/>
      <c r="Q29" s="169"/>
      <c r="R29" s="169"/>
      <c r="S29" s="169"/>
      <c r="T29" s="169"/>
      <c r="U29" s="170">
        <f t="shared" si="20"/>
        <v>0</v>
      </c>
      <c r="V29" s="170">
        <f t="shared" ref="V29:V30" si="21">IF($U29&lt;&gt;0,(($U29-$M$6)/($E$6-$M$6))*100,0)</f>
        <v>0</v>
      </c>
      <c r="W29" s="151">
        <f t="shared" si="13"/>
        <v>0</v>
      </c>
      <c r="X29" s="664"/>
      <c r="Y29" s="425"/>
      <c r="Z29" s="425"/>
      <c r="AA29" s="425"/>
      <c r="AB29" s="425"/>
      <c r="AC29" s="425"/>
      <c r="AD29" s="425"/>
      <c r="AE29" s="425"/>
      <c r="AF29" s="425"/>
      <c r="AG29" s="653"/>
      <c r="AH29" s="155"/>
      <c r="AI29" s="112"/>
      <c r="AJ29" s="112"/>
      <c r="AK29" s="112"/>
      <c r="AL29" s="112"/>
      <c r="AM29" s="112"/>
      <c r="AN29" s="112"/>
      <c r="AO29" s="150">
        <f t="shared" si="14"/>
        <v>0</v>
      </c>
      <c r="AP29" s="150">
        <f t="shared" si="15"/>
        <v>0</v>
      </c>
      <c r="AQ29" s="151">
        <f t="shared" si="16"/>
        <v>0</v>
      </c>
      <c r="AR29" s="655"/>
      <c r="AS29" s="425"/>
      <c r="AT29" s="425"/>
      <c r="AU29" s="425"/>
      <c r="AV29" s="425"/>
      <c r="AW29" s="653"/>
      <c r="AX29" s="655"/>
      <c r="AY29" s="635"/>
      <c r="AZ29" s="635"/>
    </row>
    <row r="30" spans="1:52" ht="15.75" thickBot="1">
      <c r="A30" s="692"/>
      <c r="B30" s="131">
        <f t="shared" si="19"/>
        <v>21.159874608150471</v>
      </c>
      <c r="C30" s="688"/>
      <c r="D30" s="689"/>
      <c r="E30" s="690"/>
      <c r="F30" s="641" t="s">
        <v>183</v>
      </c>
      <c r="G30" s="642"/>
      <c r="H30" s="642"/>
      <c r="I30" s="642"/>
      <c r="J30" s="642"/>
      <c r="K30" s="640"/>
      <c r="L30" s="165">
        <f>IF(SUM($L26:$L29),(1-EXP(-((SUM($L26:$L29)/COUNTIF($L26:$L29,"&gt;0"))^1)))*($E$6-(MAX($L26:$L29)))*(1-1/(EXP((((COUNTIF($L26:$L29,"&gt;0")^1)-1)*0.1))))+(MAX($L26:$L29)),0)</f>
        <v>22</v>
      </c>
      <c r="M30" s="166">
        <f t="shared" si="18"/>
        <v>43.75</v>
      </c>
      <c r="N30" s="167">
        <f>IF(SUM($L26:$L29),(($M30*$B30)/100),0)</f>
        <v>9.2574451410658316</v>
      </c>
      <c r="O30" s="643" t="s">
        <v>184</v>
      </c>
      <c r="P30" s="642"/>
      <c r="Q30" s="642"/>
      <c r="R30" s="642"/>
      <c r="S30" s="642"/>
      <c r="T30" s="640"/>
      <c r="U30" s="165">
        <f>IF(SUM($U26:$U29),(1-EXP(-((SUM($U26:$U29)/COUNTIF($U26:$U29,"&gt;0"))^1)))*($E$6-(MAX($U26:$U29)))*(1-1/(EXP((((COUNTIF($U26:$U29,"&gt;0")^1)-1)*0.1))))+(MAX($U26:$U29)),0)</f>
        <v>21.987923201872213</v>
      </c>
      <c r="V30" s="166">
        <f t="shared" si="21"/>
        <v>43.712260005850666</v>
      </c>
      <c r="W30" s="167">
        <f>IF(SUM($U26:$U29),(($V30*$B30)/100),0)</f>
        <v>9.249459405626709</v>
      </c>
      <c r="X30" s="139" t="s">
        <v>158</v>
      </c>
      <c r="Y30" s="140">
        <f>$N30-$W30</f>
        <v>7.985735439122621E-3</v>
      </c>
      <c r="Z30" s="644" t="s">
        <v>240</v>
      </c>
      <c r="AA30" s="639"/>
      <c r="AB30" s="639"/>
      <c r="AC30" s="639"/>
      <c r="AD30" s="639"/>
      <c r="AE30" s="639"/>
      <c r="AF30" s="639"/>
      <c r="AG30" s="645"/>
      <c r="AH30" s="646" t="s">
        <v>185</v>
      </c>
      <c r="AI30" s="639"/>
      <c r="AJ30" s="639"/>
      <c r="AK30" s="639"/>
      <c r="AL30" s="639"/>
      <c r="AM30" s="639"/>
      <c r="AN30" s="647"/>
      <c r="AO30" s="156">
        <f>IF(SUM($AO26:$AO29),(1-EXP(-((SUM($AO26:$AO29)/COUNTIF($AO26:$AO29,"&gt;0"))^1)))*($E$6-(MAX($AO26:$AO29)))*(1-1/(EXP((((COUNTIF($AO26:$AO29,"&gt;0")^1)-1)*0.1))))+(MAX($AO26:$AO29)),0)</f>
        <v>21.987923201872213</v>
      </c>
      <c r="AP30" s="156">
        <f t="shared" si="15"/>
        <v>43.712260005850666</v>
      </c>
      <c r="AQ30" s="157">
        <f>IF(SUM($AO26:$AO29),(($AP30*$B30)/100),0)</f>
        <v>9.249459405626709</v>
      </c>
      <c r="AR30" s="158" t="s">
        <v>186</v>
      </c>
      <c r="AS30" s="159">
        <f>$N30-$AQ30</f>
        <v>7.985735439122621E-3</v>
      </c>
      <c r="AT30" s="648"/>
      <c r="AU30" s="639"/>
      <c r="AV30" s="639"/>
      <c r="AW30" s="645"/>
      <c r="AX30" s="649"/>
      <c r="AY30" s="645"/>
      <c r="AZ30" s="637"/>
    </row>
    <row r="31" spans="1:52" ht="15.75" thickBot="1"/>
    <row r="32" spans="1:52">
      <c r="A32" s="672" t="s">
        <v>146</v>
      </c>
      <c r="B32" s="673" t="s">
        <v>147</v>
      </c>
      <c r="C32" s="674" t="s">
        <v>148</v>
      </c>
      <c r="D32" s="676" t="s">
        <v>149</v>
      </c>
      <c r="E32" s="677" t="s">
        <v>150</v>
      </c>
      <c r="F32" s="631" t="s">
        <v>241</v>
      </c>
      <c r="G32" s="632"/>
      <c r="H32" s="632"/>
      <c r="I32" s="632"/>
      <c r="J32" s="632"/>
      <c r="K32" s="633"/>
      <c r="L32" s="665" t="s">
        <v>152</v>
      </c>
      <c r="M32" s="632"/>
      <c r="N32" s="666"/>
      <c r="O32" s="667" t="s">
        <v>225</v>
      </c>
      <c r="P32" s="658"/>
      <c r="Q32" s="658"/>
      <c r="R32" s="658"/>
      <c r="S32" s="658"/>
      <c r="T32" s="668"/>
      <c r="U32" s="657" t="s">
        <v>152</v>
      </c>
      <c r="V32" s="658"/>
      <c r="W32" s="659"/>
      <c r="X32" s="669" t="s">
        <v>226</v>
      </c>
      <c r="Y32" s="658"/>
      <c r="Z32" s="658"/>
      <c r="AA32" s="658"/>
      <c r="AB32" s="658"/>
      <c r="AC32" s="658"/>
      <c r="AD32" s="658"/>
      <c r="AE32" s="658"/>
      <c r="AF32" s="658"/>
      <c r="AG32" s="658"/>
      <c r="AH32" s="670" t="s">
        <v>154</v>
      </c>
      <c r="AI32" s="657" t="s">
        <v>227</v>
      </c>
      <c r="AJ32" s="658"/>
      <c r="AK32" s="658"/>
      <c r="AL32" s="658"/>
      <c r="AM32" s="658"/>
      <c r="AN32" s="668"/>
      <c r="AO32" s="657" t="s">
        <v>152</v>
      </c>
      <c r="AP32" s="658"/>
      <c r="AQ32" s="659"/>
      <c r="AR32" s="660" t="s">
        <v>228</v>
      </c>
      <c r="AS32" s="658"/>
      <c r="AT32" s="658"/>
      <c r="AU32" s="658"/>
      <c r="AV32" s="658"/>
      <c r="AW32" s="659"/>
      <c r="AX32" s="661" t="s">
        <v>229</v>
      </c>
      <c r="AY32" s="659"/>
      <c r="AZ32" s="662" t="s">
        <v>157</v>
      </c>
    </row>
    <row r="33" spans="1:52" ht="19.5" thickBot="1">
      <c r="A33" s="671"/>
      <c r="B33" s="637"/>
      <c r="C33" s="675"/>
      <c r="D33" s="675"/>
      <c r="E33" s="678"/>
      <c r="F33" s="181" t="s">
        <v>160</v>
      </c>
      <c r="G33" s="182" t="s">
        <v>161</v>
      </c>
      <c r="H33" s="182" t="s">
        <v>162</v>
      </c>
      <c r="I33" s="182" t="s">
        <v>163</v>
      </c>
      <c r="J33" s="182" t="s">
        <v>164</v>
      </c>
      <c r="K33" s="182" t="s">
        <v>165</v>
      </c>
      <c r="L33" s="186" t="s">
        <v>242</v>
      </c>
      <c r="M33" s="186" t="s">
        <v>243</v>
      </c>
      <c r="N33" s="187" t="s">
        <v>244</v>
      </c>
      <c r="O33" s="184" t="s">
        <v>160</v>
      </c>
      <c r="P33" s="141" t="s">
        <v>161</v>
      </c>
      <c r="Q33" s="141" t="s">
        <v>162</v>
      </c>
      <c r="R33" s="141" t="s">
        <v>163</v>
      </c>
      <c r="S33" s="141" t="s">
        <v>164</v>
      </c>
      <c r="T33" s="141" t="s">
        <v>165</v>
      </c>
      <c r="U33" s="142" t="s">
        <v>245</v>
      </c>
      <c r="V33" s="142" t="s">
        <v>246</v>
      </c>
      <c r="W33" s="143" t="s">
        <v>247</v>
      </c>
      <c r="X33" s="136" t="s">
        <v>230</v>
      </c>
      <c r="Y33" s="137" t="s">
        <v>236</v>
      </c>
      <c r="Z33" s="137" t="s">
        <v>237</v>
      </c>
      <c r="AA33" s="137" t="s">
        <v>238</v>
      </c>
      <c r="AB33" s="137" t="s">
        <v>239</v>
      </c>
      <c r="AC33" s="137" t="s">
        <v>231</v>
      </c>
      <c r="AD33" s="137" t="s">
        <v>232</v>
      </c>
      <c r="AE33" s="137" t="s">
        <v>233</v>
      </c>
      <c r="AF33" s="137" t="s">
        <v>234</v>
      </c>
      <c r="AG33" s="138" t="s">
        <v>235</v>
      </c>
      <c r="AH33" s="671"/>
      <c r="AI33" s="141" t="s">
        <v>248</v>
      </c>
      <c r="AJ33" s="141" t="s">
        <v>249</v>
      </c>
      <c r="AK33" s="141" t="s">
        <v>250</v>
      </c>
      <c r="AL33" s="141" t="s">
        <v>251</v>
      </c>
      <c r="AM33" s="141" t="s">
        <v>252</v>
      </c>
      <c r="AN33" s="141" t="s">
        <v>253</v>
      </c>
      <c r="AO33" s="142" t="s">
        <v>254</v>
      </c>
      <c r="AP33" s="142" t="s">
        <v>255</v>
      </c>
      <c r="AQ33" s="142" t="s">
        <v>256</v>
      </c>
      <c r="AR33" s="144" t="s">
        <v>257</v>
      </c>
      <c r="AS33" s="137" t="s">
        <v>258</v>
      </c>
      <c r="AT33" s="137" t="s">
        <v>259</v>
      </c>
      <c r="AU33" s="137" t="s">
        <v>260</v>
      </c>
      <c r="AV33" s="137" t="s">
        <v>261</v>
      </c>
      <c r="AW33" s="145" t="s">
        <v>262</v>
      </c>
      <c r="AX33" s="146" t="s">
        <v>156</v>
      </c>
      <c r="AY33" s="147" t="s">
        <v>263</v>
      </c>
      <c r="AZ33" s="637"/>
    </row>
    <row r="34" spans="1:52">
      <c r="A34" s="682" t="s">
        <v>45</v>
      </c>
      <c r="B34" s="175">
        <f>'3- Ponderacion factores'!N36</f>
        <v>29.623824451410659</v>
      </c>
      <c r="C34" s="87" t="s">
        <v>108</v>
      </c>
      <c r="D34" s="160"/>
      <c r="E34" s="89" t="s">
        <v>0</v>
      </c>
      <c r="F34" s="91"/>
      <c r="G34" s="91"/>
      <c r="H34" s="91"/>
      <c r="I34" s="91"/>
      <c r="J34" s="91"/>
      <c r="K34" s="91"/>
      <c r="L34" s="185">
        <f>(3*$F34)+(2*$G34)+$H34+$I34+$J34+$K34</f>
        <v>0</v>
      </c>
      <c r="M34" s="185">
        <f>IF($L34&lt;&gt;0,(($L34-$M$6)/($E$6-$M$6))*100,0)</f>
        <v>0</v>
      </c>
      <c r="N34" s="185">
        <f t="shared" ref="N34:N45" si="22">($M34*$B34)/100</f>
        <v>0</v>
      </c>
      <c r="O34" s="95">
        <v>4</v>
      </c>
      <c r="P34" s="95">
        <v>2</v>
      </c>
      <c r="Q34" s="95">
        <v>6</v>
      </c>
      <c r="R34" s="95">
        <v>4</v>
      </c>
      <c r="S34" s="95">
        <v>4</v>
      </c>
      <c r="T34" s="95">
        <v>4</v>
      </c>
      <c r="U34" s="150">
        <f>$O34+$P34+$Q34+$R34+$S34+$T34</f>
        <v>24</v>
      </c>
      <c r="V34" s="150">
        <f>IF($U34&lt;&gt;0,(($U34-$M$6)/($E$6-$M$6))*100,0)</f>
        <v>50</v>
      </c>
      <c r="W34" s="151">
        <f t="shared" ref="W34:W46" si="23">($V34*$B34)/100</f>
        <v>14.81191222570533</v>
      </c>
      <c r="X34" s="663">
        <v>56</v>
      </c>
      <c r="Y34" s="650">
        <v>0</v>
      </c>
      <c r="Z34" s="650">
        <v>70</v>
      </c>
      <c r="AA34" s="650">
        <v>1</v>
      </c>
      <c r="AB34" s="650">
        <v>0.53918999999999995</v>
      </c>
      <c r="AC34" s="650">
        <f>+AB34-AA34</f>
        <v>-0.46081000000000005</v>
      </c>
      <c r="AD34" s="650">
        <v>0.25</v>
      </c>
      <c r="AE34" s="650">
        <f>(1/(1+$AD34))+(($AD34*(ABS(($M47-$V47))-50))/(50*(1+$AD34)))</f>
        <v>0.73001253038404779</v>
      </c>
      <c r="AF34" s="650">
        <f>$AE34*$AC34</f>
        <v>-0.33639707412627312</v>
      </c>
      <c r="AG34" s="651">
        <f>$AF34*$B34</f>
        <v>-9.9653678698848935</v>
      </c>
      <c r="AH34" s="152"/>
      <c r="AI34" s="100">
        <v>2</v>
      </c>
      <c r="AJ34" s="100">
        <v>2</v>
      </c>
      <c r="AK34" s="100">
        <v>4</v>
      </c>
      <c r="AL34" s="100">
        <v>4</v>
      </c>
      <c r="AM34" s="100">
        <v>4</v>
      </c>
      <c r="AN34" s="100">
        <v>1</v>
      </c>
      <c r="AO34" s="150">
        <f>$AI34+$AJ34+$AK34+$AL34+$AM34+$AN34</f>
        <v>17</v>
      </c>
      <c r="AP34" s="150">
        <f t="shared" ref="AP34:AP47" si="24">IF($AO34&lt;&gt;0,(($AO34-$M$6)/($E$6-$M$6))*100,0)</f>
        <v>28.125</v>
      </c>
      <c r="AQ34" s="151">
        <f t="shared" ref="AQ34:AQ46" si="25">($AP34*$B34)/100</f>
        <v>8.3317006269592486</v>
      </c>
      <c r="AR34" s="656">
        <v>55</v>
      </c>
      <c r="AS34" s="650">
        <v>0.72043499999999994</v>
      </c>
      <c r="AT34" s="650">
        <f>+AS34-AA34</f>
        <v>-0.27956500000000006</v>
      </c>
      <c r="AU34" s="650">
        <f>(1/(1+$AD34))+(($AD34*(ABS(($M47-$AP47))-50))/(50*(1+$AD34)))</f>
        <v>0.72081554384860136</v>
      </c>
      <c r="AV34" s="650">
        <f>$AT34*$AU34</f>
        <v>-0.20151479751603429</v>
      </c>
      <c r="AW34" s="651">
        <f>$AV34*$B34</f>
        <v>-5.9696389859765651</v>
      </c>
      <c r="AX34" s="654">
        <f>$AS47-$Y47</f>
        <v>0.68112478652013664</v>
      </c>
      <c r="AY34" s="634">
        <f>$AW34-$AG34</f>
        <v>3.9957288839083285</v>
      </c>
      <c r="AZ34" s="636"/>
    </row>
    <row r="35" spans="1:52">
      <c r="A35" s="683"/>
      <c r="B35" s="177">
        <f>B34</f>
        <v>29.623824451410659</v>
      </c>
      <c r="C35" s="103" t="s">
        <v>109</v>
      </c>
      <c r="D35" s="161"/>
      <c r="E35" s="105" t="s">
        <v>0</v>
      </c>
      <c r="F35" s="107"/>
      <c r="G35" s="107"/>
      <c r="H35" s="107"/>
      <c r="I35" s="107"/>
      <c r="J35" s="107"/>
      <c r="K35" s="107"/>
      <c r="L35" s="174">
        <f t="shared" ref="L35:L46" si="26">(3*$F35)+(2*$G35)+$H35+$I35+$J35+$K35</f>
        <v>0</v>
      </c>
      <c r="M35" s="174">
        <f t="shared" ref="M35:M47" si="27">IF($L35&lt;&gt;0,(($L35-$M$6)/($E$6-$M$6))*100,0)</f>
        <v>0</v>
      </c>
      <c r="N35" s="174">
        <f t="shared" si="22"/>
        <v>0</v>
      </c>
      <c r="O35" s="112">
        <v>4</v>
      </c>
      <c r="P35" s="112">
        <v>2</v>
      </c>
      <c r="Q35" s="112">
        <v>2</v>
      </c>
      <c r="R35" s="112">
        <v>4</v>
      </c>
      <c r="S35" s="112">
        <v>4</v>
      </c>
      <c r="T35" s="112">
        <v>4</v>
      </c>
      <c r="U35" s="164">
        <f t="shared" ref="U35:U46" si="28">$O35+$P35+$Q35+$R35+$S35+$T35</f>
        <v>20</v>
      </c>
      <c r="V35" s="164">
        <f t="shared" ref="V35:V47" si="29">IF($U35&lt;&gt;0,(($U35-$M$6)/($E$6-$M$6))*100,0)</f>
        <v>37.5</v>
      </c>
      <c r="W35" s="151">
        <f t="shared" si="23"/>
        <v>11.108934169278998</v>
      </c>
      <c r="X35" s="664"/>
      <c r="Y35" s="425"/>
      <c r="Z35" s="425"/>
      <c r="AA35" s="425"/>
      <c r="AB35" s="425"/>
      <c r="AC35" s="425"/>
      <c r="AD35" s="425"/>
      <c r="AE35" s="425"/>
      <c r="AF35" s="425"/>
      <c r="AG35" s="652"/>
      <c r="AH35" s="155"/>
      <c r="AI35" s="112">
        <v>4</v>
      </c>
      <c r="AJ35" s="112">
        <v>2</v>
      </c>
      <c r="AK35" s="112">
        <v>2</v>
      </c>
      <c r="AL35" s="112">
        <v>4</v>
      </c>
      <c r="AM35" s="112">
        <v>4</v>
      </c>
      <c r="AN35" s="112">
        <v>4</v>
      </c>
      <c r="AO35" s="150">
        <f t="shared" ref="AO35:AO46" si="30">$AI35+$AJ35+$AK35+$AL35+$AM35+$AN35</f>
        <v>20</v>
      </c>
      <c r="AP35" s="150">
        <f t="shared" si="24"/>
        <v>37.5</v>
      </c>
      <c r="AQ35" s="151">
        <f t="shared" si="25"/>
        <v>11.108934169278998</v>
      </c>
      <c r="AR35" s="655"/>
      <c r="AS35" s="425"/>
      <c r="AT35" s="425"/>
      <c r="AU35" s="425"/>
      <c r="AV35" s="425"/>
      <c r="AW35" s="652"/>
      <c r="AX35" s="655"/>
      <c r="AY35" s="635"/>
      <c r="AZ35" s="635"/>
    </row>
    <row r="36" spans="1:52">
      <c r="A36" s="683"/>
      <c r="B36" s="177">
        <f t="shared" ref="B36:B46" si="31">B35</f>
        <v>29.623824451410659</v>
      </c>
      <c r="C36" s="103" t="s">
        <v>191</v>
      </c>
      <c r="D36" s="161"/>
      <c r="E36" s="105" t="s">
        <v>0</v>
      </c>
      <c r="F36" s="107"/>
      <c r="G36" s="107"/>
      <c r="H36" s="107"/>
      <c r="I36" s="107"/>
      <c r="J36" s="107"/>
      <c r="K36" s="107"/>
      <c r="L36" s="174">
        <f t="shared" si="26"/>
        <v>0</v>
      </c>
      <c r="M36" s="174">
        <f t="shared" si="27"/>
        <v>0</v>
      </c>
      <c r="N36" s="174">
        <f t="shared" si="22"/>
        <v>0</v>
      </c>
      <c r="O36" s="112">
        <v>4</v>
      </c>
      <c r="P36" s="112">
        <v>4</v>
      </c>
      <c r="Q36" s="112">
        <v>2</v>
      </c>
      <c r="R36" s="112">
        <v>4</v>
      </c>
      <c r="S36" s="112">
        <v>4</v>
      </c>
      <c r="T36" s="112">
        <v>4</v>
      </c>
      <c r="U36" s="170">
        <f t="shared" si="28"/>
        <v>22</v>
      </c>
      <c r="V36" s="170">
        <f t="shared" si="29"/>
        <v>43.75</v>
      </c>
      <c r="W36" s="151">
        <f t="shared" si="23"/>
        <v>12.960423197492164</v>
      </c>
      <c r="X36" s="664"/>
      <c r="Y36" s="425"/>
      <c r="Z36" s="425"/>
      <c r="AA36" s="425"/>
      <c r="AB36" s="425"/>
      <c r="AC36" s="425"/>
      <c r="AD36" s="425"/>
      <c r="AE36" s="425"/>
      <c r="AF36" s="425"/>
      <c r="AG36" s="652"/>
      <c r="AH36" s="155"/>
      <c r="AI36" s="112">
        <v>4</v>
      </c>
      <c r="AJ36" s="112">
        <v>4</v>
      </c>
      <c r="AK36" s="112">
        <v>2</v>
      </c>
      <c r="AL36" s="112">
        <v>4</v>
      </c>
      <c r="AM36" s="112">
        <v>4</v>
      </c>
      <c r="AN36" s="112">
        <v>4</v>
      </c>
      <c r="AO36" s="150">
        <f t="shared" si="30"/>
        <v>22</v>
      </c>
      <c r="AP36" s="150">
        <f t="shared" si="24"/>
        <v>43.75</v>
      </c>
      <c r="AQ36" s="151">
        <f t="shared" si="25"/>
        <v>12.960423197492164</v>
      </c>
      <c r="AR36" s="655"/>
      <c r="AS36" s="425"/>
      <c r="AT36" s="425"/>
      <c r="AU36" s="425"/>
      <c r="AV36" s="425"/>
      <c r="AW36" s="652"/>
      <c r="AX36" s="655"/>
      <c r="AY36" s="635"/>
      <c r="AZ36" s="635"/>
    </row>
    <row r="37" spans="1:52">
      <c r="A37" s="683"/>
      <c r="B37" s="177">
        <f t="shared" si="31"/>
        <v>29.623824451410659</v>
      </c>
      <c r="C37" s="103" t="s">
        <v>192</v>
      </c>
      <c r="D37" s="161"/>
      <c r="E37" s="105" t="s">
        <v>0</v>
      </c>
      <c r="F37" s="107"/>
      <c r="G37" s="107"/>
      <c r="H37" s="107"/>
      <c r="I37" s="107"/>
      <c r="J37" s="107"/>
      <c r="K37" s="107"/>
      <c r="L37" s="174">
        <f t="shared" si="26"/>
        <v>0</v>
      </c>
      <c r="M37" s="174">
        <f t="shared" si="27"/>
        <v>0</v>
      </c>
      <c r="N37" s="174">
        <f t="shared" si="22"/>
        <v>0</v>
      </c>
      <c r="O37" s="112">
        <v>2</v>
      </c>
      <c r="P37" s="112">
        <v>2</v>
      </c>
      <c r="Q37" s="112">
        <v>4</v>
      </c>
      <c r="R37" s="112">
        <v>4</v>
      </c>
      <c r="S37" s="112">
        <v>4</v>
      </c>
      <c r="T37" s="112">
        <v>4</v>
      </c>
      <c r="U37" s="170">
        <f t="shared" si="28"/>
        <v>20</v>
      </c>
      <c r="V37" s="170">
        <f t="shared" si="29"/>
        <v>37.5</v>
      </c>
      <c r="W37" s="151">
        <f t="shared" si="23"/>
        <v>11.108934169278998</v>
      </c>
      <c r="X37" s="664"/>
      <c r="Y37" s="425"/>
      <c r="Z37" s="425"/>
      <c r="AA37" s="425"/>
      <c r="AB37" s="425"/>
      <c r="AC37" s="425"/>
      <c r="AD37" s="425"/>
      <c r="AE37" s="425"/>
      <c r="AF37" s="425"/>
      <c r="AG37" s="652"/>
      <c r="AH37" s="155"/>
      <c r="AI37" s="112">
        <v>2</v>
      </c>
      <c r="AJ37" s="112">
        <v>2</v>
      </c>
      <c r="AK37" s="112">
        <v>4</v>
      </c>
      <c r="AL37" s="112">
        <v>4</v>
      </c>
      <c r="AM37" s="112">
        <v>4</v>
      </c>
      <c r="AN37" s="112">
        <v>4</v>
      </c>
      <c r="AO37" s="150">
        <f t="shared" si="30"/>
        <v>20</v>
      </c>
      <c r="AP37" s="150">
        <f t="shared" si="24"/>
        <v>37.5</v>
      </c>
      <c r="AQ37" s="151">
        <f t="shared" si="25"/>
        <v>11.108934169278998</v>
      </c>
      <c r="AR37" s="655"/>
      <c r="AS37" s="425"/>
      <c r="AT37" s="425"/>
      <c r="AU37" s="425"/>
      <c r="AV37" s="425"/>
      <c r="AW37" s="652"/>
      <c r="AX37" s="655"/>
      <c r="AY37" s="635"/>
      <c r="AZ37" s="635"/>
    </row>
    <row r="38" spans="1:52">
      <c r="A38" s="683"/>
      <c r="B38" s="177">
        <f t="shared" si="31"/>
        <v>29.623824451410659</v>
      </c>
      <c r="C38" s="103" t="s">
        <v>113</v>
      </c>
      <c r="D38" s="161"/>
      <c r="E38" s="114" t="s">
        <v>0</v>
      </c>
      <c r="F38" s="107"/>
      <c r="G38" s="107"/>
      <c r="H38" s="107"/>
      <c r="I38" s="107"/>
      <c r="J38" s="107"/>
      <c r="K38" s="107"/>
      <c r="L38" s="174">
        <f t="shared" si="26"/>
        <v>0</v>
      </c>
      <c r="M38" s="174">
        <f t="shared" si="27"/>
        <v>0</v>
      </c>
      <c r="N38" s="174">
        <f t="shared" si="22"/>
        <v>0</v>
      </c>
      <c r="O38" s="112">
        <v>2</v>
      </c>
      <c r="P38" s="112">
        <v>4</v>
      </c>
      <c r="Q38" s="112">
        <v>6</v>
      </c>
      <c r="R38" s="112">
        <v>4</v>
      </c>
      <c r="S38" s="112">
        <v>2</v>
      </c>
      <c r="T38" s="112">
        <v>1</v>
      </c>
      <c r="U38" s="170">
        <f t="shared" si="28"/>
        <v>19</v>
      </c>
      <c r="V38" s="170">
        <f t="shared" si="29"/>
        <v>34.375</v>
      </c>
      <c r="W38" s="151">
        <f t="shared" si="23"/>
        <v>10.183189655172415</v>
      </c>
      <c r="X38" s="664"/>
      <c r="Y38" s="425"/>
      <c r="Z38" s="425"/>
      <c r="AA38" s="425"/>
      <c r="AB38" s="425"/>
      <c r="AC38" s="425"/>
      <c r="AD38" s="425"/>
      <c r="AE38" s="425"/>
      <c r="AF38" s="425"/>
      <c r="AG38" s="652"/>
      <c r="AH38" s="155"/>
      <c r="AI38" s="112">
        <v>2</v>
      </c>
      <c r="AJ38" s="112">
        <v>4</v>
      </c>
      <c r="AK38" s="112">
        <v>6</v>
      </c>
      <c r="AL38" s="112">
        <v>4</v>
      </c>
      <c r="AM38" s="112">
        <v>2</v>
      </c>
      <c r="AN38" s="112">
        <v>1</v>
      </c>
      <c r="AO38" s="150">
        <f t="shared" si="30"/>
        <v>19</v>
      </c>
      <c r="AP38" s="150">
        <f t="shared" si="24"/>
        <v>34.375</v>
      </c>
      <c r="AQ38" s="151">
        <f t="shared" si="25"/>
        <v>10.183189655172415</v>
      </c>
      <c r="AR38" s="655"/>
      <c r="AS38" s="425"/>
      <c r="AT38" s="425"/>
      <c r="AU38" s="425"/>
      <c r="AV38" s="425"/>
      <c r="AW38" s="652"/>
      <c r="AX38" s="655"/>
      <c r="AY38" s="635"/>
      <c r="AZ38" s="635"/>
    </row>
    <row r="39" spans="1:52">
      <c r="A39" s="683"/>
      <c r="B39" s="177">
        <f t="shared" si="31"/>
        <v>29.623824451410659</v>
      </c>
      <c r="C39" s="103" t="s">
        <v>114</v>
      </c>
      <c r="D39" s="161"/>
      <c r="E39" s="114" t="s">
        <v>0</v>
      </c>
      <c r="F39" s="107"/>
      <c r="G39" s="107"/>
      <c r="H39" s="107"/>
      <c r="I39" s="107"/>
      <c r="J39" s="107"/>
      <c r="K39" s="107"/>
      <c r="L39" s="174">
        <f t="shared" si="26"/>
        <v>0</v>
      </c>
      <c r="M39" s="174">
        <f t="shared" si="27"/>
        <v>0</v>
      </c>
      <c r="N39" s="174">
        <f t="shared" si="22"/>
        <v>0</v>
      </c>
      <c r="O39" s="112">
        <v>2</v>
      </c>
      <c r="P39" s="112">
        <v>4</v>
      </c>
      <c r="Q39" s="112">
        <v>6</v>
      </c>
      <c r="R39" s="112">
        <v>4</v>
      </c>
      <c r="S39" s="112">
        <v>2</v>
      </c>
      <c r="T39" s="112">
        <v>1</v>
      </c>
      <c r="U39" s="170">
        <f t="shared" si="28"/>
        <v>19</v>
      </c>
      <c r="V39" s="170">
        <f t="shared" si="29"/>
        <v>34.375</v>
      </c>
      <c r="W39" s="151">
        <f t="shared" si="23"/>
        <v>10.183189655172415</v>
      </c>
      <c r="X39" s="664"/>
      <c r="Y39" s="425"/>
      <c r="Z39" s="425"/>
      <c r="AA39" s="425"/>
      <c r="AB39" s="425"/>
      <c r="AC39" s="425"/>
      <c r="AD39" s="425"/>
      <c r="AE39" s="425"/>
      <c r="AF39" s="425"/>
      <c r="AG39" s="652"/>
      <c r="AH39" s="155"/>
      <c r="AI39" s="112">
        <v>2</v>
      </c>
      <c r="AJ39" s="112">
        <v>4</v>
      </c>
      <c r="AK39" s="112">
        <v>6</v>
      </c>
      <c r="AL39" s="112">
        <v>4</v>
      </c>
      <c r="AM39" s="112">
        <v>2</v>
      </c>
      <c r="AN39" s="112">
        <v>1</v>
      </c>
      <c r="AO39" s="150">
        <f t="shared" si="30"/>
        <v>19</v>
      </c>
      <c r="AP39" s="150">
        <f t="shared" si="24"/>
        <v>34.375</v>
      </c>
      <c r="AQ39" s="151">
        <f t="shared" si="25"/>
        <v>10.183189655172415</v>
      </c>
      <c r="AR39" s="655"/>
      <c r="AS39" s="425"/>
      <c r="AT39" s="425"/>
      <c r="AU39" s="425"/>
      <c r="AV39" s="425"/>
      <c r="AW39" s="652"/>
      <c r="AX39" s="655"/>
      <c r="AY39" s="635"/>
      <c r="AZ39" s="635"/>
    </row>
    <row r="40" spans="1:52">
      <c r="A40" s="683"/>
      <c r="B40" s="177">
        <f t="shared" si="31"/>
        <v>29.623824451410659</v>
      </c>
      <c r="C40" s="103" t="s">
        <v>115</v>
      </c>
      <c r="D40" s="161"/>
      <c r="E40" s="114" t="s">
        <v>0</v>
      </c>
      <c r="F40" s="107"/>
      <c r="G40" s="107"/>
      <c r="H40" s="107"/>
      <c r="I40" s="107"/>
      <c r="J40" s="107"/>
      <c r="K40" s="107"/>
      <c r="L40" s="174">
        <f t="shared" si="26"/>
        <v>0</v>
      </c>
      <c r="M40" s="174">
        <f t="shared" si="27"/>
        <v>0</v>
      </c>
      <c r="N40" s="174">
        <f t="shared" si="22"/>
        <v>0</v>
      </c>
      <c r="O40" s="112">
        <v>4</v>
      </c>
      <c r="P40" s="112">
        <v>2</v>
      </c>
      <c r="Q40" s="112">
        <v>2</v>
      </c>
      <c r="R40" s="112">
        <v>4</v>
      </c>
      <c r="S40" s="112">
        <v>2</v>
      </c>
      <c r="T40" s="112">
        <v>4</v>
      </c>
      <c r="U40" s="170">
        <f t="shared" si="28"/>
        <v>18</v>
      </c>
      <c r="V40" s="170">
        <f t="shared" si="29"/>
        <v>31.25</v>
      </c>
      <c r="W40" s="151">
        <f t="shared" si="23"/>
        <v>9.2574451410658316</v>
      </c>
      <c r="X40" s="664"/>
      <c r="Y40" s="425"/>
      <c r="Z40" s="425"/>
      <c r="AA40" s="425"/>
      <c r="AB40" s="425"/>
      <c r="AC40" s="425"/>
      <c r="AD40" s="425"/>
      <c r="AE40" s="425"/>
      <c r="AF40" s="425"/>
      <c r="AG40" s="652"/>
      <c r="AH40" s="155"/>
      <c r="AI40" s="112">
        <v>4</v>
      </c>
      <c r="AJ40" s="112">
        <v>2</v>
      </c>
      <c r="AK40" s="112">
        <v>2</v>
      </c>
      <c r="AL40" s="112">
        <v>4</v>
      </c>
      <c r="AM40" s="112">
        <v>2</v>
      </c>
      <c r="AN40" s="112">
        <v>4</v>
      </c>
      <c r="AO40" s="150">
        <f t="shared" si="30"/>
        <v>18</v>
      </c>
      <c r="AP40" s="150">
        <f t="shared" si="24"/>
        <v>31.25</v>
      </c>
      <c r="AQ40" s="151">
        <f t="shared" si="25"/>
        <v>9.2574451410658316</v>
      </c>
      <c r="AR40" s="655"/>
      <c r="AS40" s="425"/>
      <c r="AT40" s="425"/>
      <c r="AU40" s="425"/>
      <c r="AV40" s="425"/>
      <c r="AW40" s="652"/>
      <c r="AX40" s="655"/>
      <c r="AY40" s="635"/>
      <c r="AZ40" s="635"/>
    </row>
    <row r="41" spans="1:52">
      <c r="A41" s="683"/>
      <c r="B41" s="177">
        <f t="shared" si="31"/>
        <v>29.623824451410659</v>
      </c>
      <c r="C41" s="103" t="s">
        <v>193</v>
      </c>
      <c r="D41" s="161"/>
      <c r="E41" s="114" t="s">
        <v>0</v>
      </c>
      <c r="F41" s="107"/>
      <c r="G41" s="107"/>
      <c r="H41" s="107"/>
      <c r="I41" s="107"/>
      <c r="J41" s="107"/>
      <c r="K41" s="107"/>
      <c r="L41" s="174">
        <f t="shared" si="26"/>
        <v>0</v>
      </c>
      <c r="M41" s="174">
        <f t="shared" si="27"/>
        <v>0</v>
      </c>
      <c r="N41" s="174">
        <f t="shared" si="22"/>
        <v>0</v>
      </c>
      <c r="O41" s="112">
        <v>4</v>
      </c>
      <c r="P41" s="112">
        <v>2</v>
      </c>
      <c r="Q41" s="112">
        <v>2</v>
      </c>
      <c r="R41" s="112">
        <v>4</v>
      </c>
      <c r="S41" s="112">
        <v>2</v>
      </c>
      <c r="T41" s="112">
        <v>4</v>
      </c>
      <c r="U41" s="170">
        <f t="shared" si="28"/>
        <v>18</v>
      </c>
      <c r="V41" s="170">
        <f t="shared" si="29"/>
        <v>31.25</v>
      </c>
      <c r="W41" s="151">
        <f t="shared" si="23"/>
        <v>9.2574451410658316</v>
      </c>
      <c r="X41" s="664"/>
      <c r="Y41" s="425"/>
      <c r="Z41" s="425"/>
      <c r="AA41" s="425"/>
      <c r="AB41" s="425"/>
      <c r="AC41" s="425"/>
      <c r="AD41" s="425"/>
      <c r="AE41" s="425"/>
      <c r="AF41" s="425"/>
      <c r="AG41" s="652"/>
      <c r="AH41" s="155"/>
      <c r="AI41" s="112">
        <v>4</v>
      </c>
      <c r="AJ41" s="112">
        <v>2</v>
      </c>
      <c r="AK41" s="112">
        <v>2</v>
      </c>
      <c r="AL41" s="112">
        <v>4</v>
      </c>
      <c r="AM41" s="112">
        <v>2</v>
      </c>
      <c r="AN41" s="112">
        <v>4</v>
      </c>
      <c r="AO41" s="150">
        <f t="shared" si="30"/>
        <v>18</v>
      </c>
      <c r="AP41" s="150">
        <f t="shared" si="24"/>
        <v>31.25</v>
      </c>
      <c r="AQ41" s="151">
        <f t="shared" si="25"/>
        <v>9.2574451410658316</v>
      </c>
      <c r="AR41" s="655"/>
      <c r="AS41" s="425"/>
      <c r="AT41" s="425"/>
      <c r="AU41" s="425"/>
      <c r="AV41" s="425"/>
      <c r="AW41" s="652"/>
      <c r="AX41" s="655"/>
      <c r="AY41" s="635"/>
      <c r="AZ41" s="635"/>
    </row>
    <row r="42" spans="1:52">
      <c r="A42" s="683"/>
      <c r="B42" s="177">
        <f t="shared" si="31"/>
        <v>29.623824451410659</v>
      </c>
      <c r="C42" s="103" t="s">
        <v>194</v>
      </c>
      <c r="D42" s="161"/>
      <c r="E42" s="114" t="s">
        <v>0</v>
      </c>
      <c r="F42" s="107"/>
      <c r="G42" s="107"/>
      <c r="H42" s="107"/>
      <c r="I42" s="107"/>
      <c r="J42" s="107"/>
      <c r="K42" s="107"/>
      <c r="L42" s="174">
        <f t="shared" si="26"/>
        <v>0</v>
      </c>
      <c r="M42" s="174">
        <f t="shared" si="27"/>
        <v>0</v>
      </c>
      <c r="N42" s="174">
        <f t="shared" si="22"/>
        <v>0</v>
      </c>
      <c r="O42" s="112">
        <v>4</v>
      </c>
      <c r="P42" s="112">
        <v>2</v>
      </c>
      <c r="Q42" s="112">
        <v>2</v>
      </c>
      <c r="R42" s="112">
        <v>4</v>
      </c>
      <c r="S42" s="112">
        <v>2</v>
      </c>
      <c r="T42" s="112">
        <v>4</v>
      </c>
      <c r="U42" s="170">
        <f t="shared" si="28"/>
        <v>18</v>
      </c>
      <c r="V42" s="170">
        <f t="shared" si="29"/>
        <v>31.25</v>
      </c>
      <c r="W42" s="151">
        <f t="shared" si="23"/>
        <v>9.2574451410658316</v>
      </c>
      <c r="X42" s="664"/>
      <c r="Y42" s="425"/>
      <c r="Z42" s="425"/>
      <c r="AA42" s="425"/>
      <c r="AB42" s="425"/>
      <c r="AC42" s="425"/>
      <c r="AD42" s="425"/>
      <c r="AE42" s="425"/>
      <c r="AF42" s="425"/>
      <c r="AG42" s="652"/>
      <c r="AH42" s="155"/>
      <c r="AI42" s="112">
        <v>4</v>
      </c>
      <c r="AJ42" s="112">
        <v>2</v>
      </c>
      <c r="AK42" s="112">
        <v>2</v>
      </c>
      <c r="AL42" s="112">
        <v>4</v>
      </c>
      <c r="AM42" s="112">
        <v>2</v>
      </c>
      <c r="AN42" s="112">
        <v>4</v>
      </c>
      <c r="AO42" s="150">
        <f t="shared" si="30"/>
        <v>18</v>
      </c>
      <c r="AP42" s="150">
        <f t="shared" si="24"/>
        <v>31.25</v>
      </c>
      <c r="AQ42" s="151">
        <f t="shared" si="25"/>
        <v>9.2574451410658316</v>
      </c>
      <c r="AR42" s="655"/>
      <c r="AS42" s="425"/>
      <c r="AT42" s="425"/>
      <c r="AU42" s="425"/>
      <c r="AV42" s="425"/>
      <c r="AW42" s="652"/>
      <c r="AX42" s="655"/>
      <c r="AY42" s="635"/>
      <c r="AZ42" s="635"/>
    </row>
    <row r="43" spans="1:52">
      <c r="A43" s="683"/>
      <c r="B43" s="177">
        <f t="shared" si="31"/>
        <v>29.623824451410659</v>
      </c>
      <c r="C43" s="103" t="s">
        <v>195</v>
      </c>
      <c r="D43" s="161"/>
      <c r="E43" s="114" t="s">
        <v>0</v>
      </c>
      <c r="F43" s="107"/>
      <c r="G43" s="107"/>
      <c r="H43" s="107"/>
      <c r="I43" s="107"/>
      <c r="J43" s="107"/>
      <c r="K43" s="107"/>
      <c r="L43" s="174">
        <f t="shared" si="26"/>
        <v>0</v>
      </c>
      <c r="M43" s="174">
        <f t="shared" si="27"/>
        <v>0</v>
      </c>
      <c r="N43" s="174">
        <f t="shared" si="22"/>
        <v>0</v>
      </c>
      <c r="O43" s="112">
        <v>2</v>
      </c>
      <c r="P43" s="112">
        <v>2</v>
      </c>
      <c r="Q43" s="112">
        <v>6</v>
      </c>
      <c r="R43" s="112">
        <v>1</v>
      </c>
      <c r="S43" s="112">
        <v>4</v>
      </c>
      <c r="T43" s="112">
        <v>4</v>
      </c>
      <c r="U43" s="170">
        <f t="shared" si="28"/>
        <v>19</v>
      </c>
      <c r="V43" s="170">
        <f t="shared" si="29"/>
        <v>34.375</v>
      </c>
      <c r="W43" s="151">
        <f t="shared" si="23"/>
        <v>10.183189655172415</v>
      </c>
      <c r="X43" s="664"/>
      <c r="Y43" s="425"/>
      <c r="Z43" s="425"/>
      <c r="AA43" s="425"/>
      <c r="AB43" s="425"/>
      <c r="AC43" s="425"/>
      <c r="AD43" s="425"/>
      <c r="AE43" s="425"/>
      <c r="AF43" s="425"/>
      <c r="AG43" s="652"/>
      <c r="AH43" s="155"/>
      <c r="AI43" s="112">
        <v>2</v>
      </c>
      <c r="AJ43" s="112">
        <v>2</v>
      </c>
      <c r="AK43" s="112">
        <v>6</v>
      </c>
      <c r="AL43" s="112">
        <v>1</v>
      </c>
      <c r="AM43" s="112">
        <v>4</v>
      </c>
      <c r="AN43" s="112">
        <v>4</v>
      </c>
      <c r="AO43" s="150">
        <f t="shared" si="30"/>
        <v>19</v>
      </c>
      <c r="AP43" s="150">
        <f t="shared" si="24"/>
        <v>34.375</v>
      </c>
      <c r="AQ43" s="151">
        <f t="shared" si="25"/>
        <v>10.183189655172415</v>
      </c>
      <c r="AR43" s="655"/>
      <c r="AS43" s="425"/>
      <c r="AT43" s="425"/>
      <c r="AU43" s="425"/>
      <c r="AV43" s="425"/>
      <c r="AW43" s="652"/>
      <c r="AX43" s="655"/>
      <c r="AY43" s="635"/>
      <c r="AZ43" s="635"/>
    </row>
    <row r="44" spans="1:52" ht="28.5">
      <c r="A44" s="683"/>
      <c r="B44" s="177">
        <f t="shared" si="31"/>
        <v>29.623824451410659</v>
      </c>
      <c r="C44" s="103" t="s">
        <v>199</v>
      </c>
      <c r="D44" s="161"/>
      <c r="E44" s="114" t="s">
        <v>0</v>
      </c>
      <c r="F44" s="107"/>
      <c r="G44" s="107"/>
      <c r="H44" s="107"/>
      <c r="I44" s="107"/>
      <c r="J44" s="107"/>
      <c r="K44" s="107"/>
      <c r="L44" s="174">
        <f t="shared" si="26"/>
        <v>0</v>
      </c>
      <c r="M44" s="174">
        <f t="shared" si="27"/>
        <v>0</v>
      </c>
      <c r="N44" s="174">
        <f t="shared" si="22"/>
        <v>0</v>
      </c>
      <c r="O44" s="112">
        <v>2</v>
      </c>
      <c r="P44" s="112">
        <v>1</v>
      </c>
      <c r="Q44" s="112">
        <v>4</v>
      </c>
      <c r="R44" s="112">
        <v>4</v>
      </c>
      <c r="S44" s="112">
        <v>2</v>
      </c>
      <c r="T44" s="112">
        <v>4</v>
      </c>
      <c r="U44" s="170">
        <f t="shared" si="28"/>
        <v>17</v>
      </c>
      <c r="V44" s="170">
        <f t="shared" si="29"/>
        <v>28.125</v>
      </c>
      <c r="W44" s="151">
        <f t="shared" si="23"/>
        <v>8.3317006269592486</v>
      </c>
      <c r="X44" s="664"/>
      <c r="Y44" s="425"/>
      <c r="Z44" s="425"/>
      <c r="AA44" s="425"/>
      <c r="AB44" s="425"/>
      <c r="AC44" s="425"/>
      <c r="AD44" s="425"/>
      <c r="AE44" s="425"/>
      <c r="AF44" s="425"/>
      <c r="AG44" s="652"/>
      <c r="AH44" s="155"/>
      <c r="AI44" s="112">
        <v>2</v>
      </c>
      <c r="AJ44" s="112">
        <v>1</v>
      </c>
      <c r="AK44" s="112">
        <v>4</v>
      </c>
      <c r="AL44" s="112">
        <v>4</v>
      </c>
      <c r="AM44" s="112">
        <v>2</v>
      </c>
      <c r="AN44" s="112">
        <v>4</v>
      </c>
      <c r="AO44" s="150">
        <f t="shared" si="30"/>
        <v>17</v>
      </c>
      <c r="AP44" s="150">
        <f t="shared" si="24"/>
        <v>28.125</v>
      </c>
      <c r="AQ44" s="151">
        <f t="shared" si="25"/>
        <v>8.3317006269592486</v>
      </c>
      <c r="AR44" s="655"/>
      <c r="AS44" s="425"/>
      <c r="AT44" s="425"/>
      <c r="AU44" s="425"/>
      <c r="AV44" s="425"/>
      <c r="AW44" s="652"/>
      <c r="AX44" s="655"/>
      <c r="AY44" s="635"/>
      <c r="AZ44" s="635"/>
    </row>
    <row r="45" spans="1:52">
      <c r="A45" s="683"/>
      <c r="B45" s="177">
        <f t="shared" si="31"/>
        <v>29.623824451410659</v>
      </c>
      <c r="C45" s="128" t="s">
        <v>200</v>
      </c>
      <c r="D45" s="161"/>
      <c r="E45" s="114" t="s">
        <v>216</v>
      </c>
      <c r="F45" s="107">
        <v>2</v>
      </c>
      <c r="G45" s="107">
        <v>1</v>
      </c>
      <c r="H45" s="107">
        <v>2</v>
      </c>
      <c r="I45" s="107">
        <v>4</v>
      </c>
      <c r="J45" s="107">
        <v>4</v>
      </c>
      <c r="K45" s="107">
        <v>4</v>
      </c>
      <c r="L45" s="174">
        <f t="shared" si="26"/>
        <v>22</v>
      </c>
      <c r="M45" s="174">
        <f t="shared" si="27"/>
        <v>43.75</v>
      </c>
      <c r="N45" s="174">
        <f t="shared" si="22"/>
        <v>12.960423197492164</v>
      </c>
      <c r="O45" s="172"/>
      <c r="P45" s="168"/>
      <c r="Q45" s="169"/>
      <c r="R45" s="169"/>
      <c r="S45" s="169"/>
      <c r="T45" s="169"/>
      <c r="U45" s="170">
        <f t="shared" si="28"/>
        <v>0</v>
      </c>
      <c r="V45" s="170">
        <f t="shared" si="29"/>
        <v>0</v>
      </c>
      <c r="W45" s="151">
        <f t="shared" si="23"/>
        <v>0</v>
      </c>
      <c r="X45" s="664"/>
      <c r="Y45" s="425"/>
      <c r="Z45" s="425"/>
      <c r="AA45" s="425"/>
      <c r="AB45" s="425"/>
      <c r="AC45" s="425"/>
      <c r="AD45" s="425"/>
      <c r="AE45" s="425"/>
      <c r="AF45" s="425"/>
      <c r="AG45" s="652"/>
      <c r="AH45" s="155"/>
      <c r="AI45" s="112"/>
      <c r="AJ45" s="112"/>
      <c r="AK45" s="112"/>
      <c r="AL45" s="112"/>
      <c r="AM45" s="112"/>
      <c r="AN45" s="112"/>
      <c r="AO45" s="150">
        <f t="shared" si="30"/>
        <v>0</v>
      </c>
      <c r="AP45" s="150">
        <f t="shared" si="24"/>
        <v>0</v>
      </c>
      <c r="AQ45" s="151">
        <f t="shared" si="25"/>
        <v>0</v>
      </c>
      <c r="AR45" s="655"/>
      <c r="AS45" s="425"/>
      <c r="AT45" s="425"/>
      <c r="AU45" s="425"/>
      <c r="AV45" s="425"/>
      <c r="AW45" s="652"/>
      <c r="AX45" s="655"/>
      <c r="AY45" s="635"/>
      <c r="AZ45" s="635"/>
    </row>
    <row r="46" spans="1:52" ht="15.75" thickBot="1">
      <c r="A46" s="683"/>
      <c r="B46" s="177">
        <f t="shared" si="31"/>
        <v>29.623824451410659</v>
      </c>
      <c r="C46" s="128" t="s">
        <v>130</v>
      </c>
      <c r="D46" s="161"/>
      <c r="E46" s="114" t="s">
        <v>216</v>
      </c>
      <c r="F46" s="107">
        <v>1</v>
      </c>
      <c r="G46" s="107">
        <v>2</v>
      </c>
      <c r="H46" s="107">
        <v>4</v>
      </c>
      <c r="I46" s="107">
        <v>4</v>
      </c>
      <c r="J46" s="107">
        <v>2</v>
      </c>
      <c r="K46" s="107">
        <v>4</v>
      </c>
      <c r="L46" s="174">
        <f t="shared" si="26"/>
        <v>21</v>
      </c>
      <c r="M46" s="174">
        <f t="shared" si="27"/>
        <v>40.625</v>
      </c>
      <c r="N46" s="174">
        <f>($M46*$B46)/100</f>
        <v>12.034678683385581</v>
      </c>
      <c r="O46" s="172"/>
      <c r="P46" s="168"/>
      <c r="Q46" s="169"/>
      <c r="R46" s="169"/>
      <c r="S46" s="169"/>
      <c r="T46" s="169"/>
      <c r="U46" s="170">
        <f t="shared" si="28"/>
        <v>0</v>
      </c>
      <c r="V46" s="170">
        <f t="shared" si="29"/>
        <v>0</v>
      </c>
      <c r="W46" s="151">
        <f t="shared" si="23"/>
        <v>0</v>
      </c>
      <c r="X46" s="664"/>
      <c r="Y46" s="425"/>
      <c r="Z46" s="425"/>
      <c r="AA46" s="425"/>
      <c r="AB46" s="425"/>
      <c r="AC46" s="425"/>
      <c r="AD46" s="425"/>
      <c r="AE46" s="425"/>
      <c r="AF46" s="425"/>
      <c r="AG46" s="653"/>
      <c r="AH46" s="155"/>
      <c r="AI46" s="112"/>
      <c r="AJ46" s="112"/>
      <c r="AK46" s="112"/>
      <c r="AL46" s="112"/>
      <c r="AM46" s="112"/>
      <c r="AN46" s="112"/>
      <c r="AO46" s="150">
        <f t="shared" si="30"/>
        <v>0</v>
      </c>
      <c r="AP46" s="150">
        <f t="shared" si="24"/>
        <v>0</v>
      </c>
      <c r="AQ46" s="151">
        <f t="shared" si="25"/>
        <v>0</v>
      </c>
      <c r="AR46" s="655"/>
      <c r="AS46" s="425"/>
      <c r="AT46" s="425"/>
      <c r="AU46" s="425"/>
      <c r="AV46" s="425"/>
      <c r="AW46" s="653"/>
      <c r="AX46" s="655"/>
      <c r="AY46" s="635"/>
      <c r="AZ46" s="635"/>
    </row>
    <row r="47" spans="1:52" ht="15.75" thickBot="1">
      <c r="A47" s="640"/>
      <c r="B47" s="176">
        <f>B46</f>
        <v>29.623824451410659</v>
      </c>
      <c r="C47" s="638"/>
      <c r="D47" s="639"/>
      <c r="E47" s="640"/>
      <c r="F47" s="641" t="s">
        <v>183</v>
      </c>
      <c r="G47" s="642"/>
      <c r="H47" s="642"/>
      <c r="I47" s="642"/>
      <c r="J47" s="642"/>
      <c r="K47" s="640"/>
      <c r="L47" s="165">
        <f>IF(SUM($L34:$L46),(1-EXP(-((SUM($L34:$L46)/COUNTIF($L34:$L46,"&gt;0"))^1)))*($E$6-(MAX($L34:$L46)))*(1-1/(EXP((((COUNTIF($L34:$L46,"&gt;0")^1)-1)*0.1))))+(MAX($L34:$L46)),0)</f>
        <v>23.712926474564945</v>
      </c>
      <c r="M47" s="166">
        <f t="shared" si="27"/>
        <v>49.102895233015452</v>
      </c>
      <c r="N47" s="167">
        <f>IF(SUM($L34:$L46),(($M47*$B47)/100),0)</f>
        <v>14.546155484388592</v>
      </c>
      <c r="O47" s="643" t="s">
        <v>184</v>
      </c>
      <c r="P47" s="642"/>
      <c r="Q47" s="642"/>
      <c r="R47" s="642"/>
      <c r="S47" s="642"/>
      <c r="T47" s="640"/>
      <c r="U47" s="165">
        <f>IF(SUM($U34:$U46),(1-EXP(-((SUM($U34:$U46)/COUNTIF($U34:$U46,"&gt;0"))^1)))*($E$6-(MAX($U34:$U46)))*(1-1/(EXP((((COUNTIF($U34:$U46,"&gt;0")^1)-1)*0.1))))+(MAX($U34:$U46)),0)</f>
        <v>34.113928905288766</v>
      </c>
      <c r="V47" s="166">
        <f t="shared" si="29"/>
        <v>81.606027829027397</v>
      </c>
      <c r="W47" s="167">
        <f>IF(SUM($U34:$U46),(($V47*$B47)/100),0)</f>
        <v>24.174826425840408</v>
      </c>
      <c r="X47" s="139" t="s">
        <v>158</v>
      </c>
      <c r="Y47" s="140">
        <f>$N47-$W47</f>
        <v>-9.6286709414518157</v>
      </c>
      <c r="Z47" s="644" t="s">
        <v>240</v>
      </c>
      <c r="AA47" s="639"/>
      <c r="AB47" s="639"/>
      <c r="AC47" s="639"/>
      <c r="AD47" s="639"/>
      <c r="AE47" s="639"/>
      <c r="AF47" s="639"/>
      <c r="AG47" s="645"/>
      <c r="AH47" s="646" t="s">
        <v>185</v>
      </c>
      <c r="AI47" s="639"/>
      <c r="AJ47" s="639"/>
      <c r="AK47" s="639"/>
      <c r="AL47" s="639"/>
      <c r="AM47" s="639"/>
      <c r="AN47" s="647"/>
      <c r="AO47" s="156">
        <f>IF(SUM($AO34:$AO46),(1-EXP(-((SUM($AO34:$AO46)/COUNTIF($AO34:$AO46,"&gt;0"))^1)))*($E$6-(MAX($AO34:$AO46)))*(1-1/(EXP((((COUNTIF($AO34:$AO46,"&gt;0")^1)-1)*0.1))))+(MAX($AO34:$AO46)),0)</f>
        <v>33.378169982453052</v>
      </c>
      <c r="AP47" s="156">
        <f t="shared" si="24"/>
        <v>79.306781195165783</v>
      </c>
      <c r="AQ47" s="157">
        <f>IF(SUM($AO34:$AO46),(($AP47*$B47)/100),0)</f>
        <v>23.493701639320271</v>
      </c>
      <c r="AR47" s="158" t="s">
        <v>186</v>
      </c>
      <c r="AS47" s="159">
        <f>$N47-$AQ47</f>
        <v>-8.947546154931679</v>
      </c>
      <c r="AT47" s="648"/>
      <c r="AU47" s="639"/>
      <c r="AV47" s="639"/>
      <c r="AW47" s="645"/>
      <c r="AX47" s="649"/>
      <c r="AY47" s="645"/>
      <c r="AZ47" s="637"/>
    </row>
    <row r="49" spans="1:52" ht="15.75" thickBot="1"/>
    <row r="50" spans="1:52">
      <c r="A50" s="672" t="s">
        <v>146</v>
      </c>
      <c r="B50" s="673" t="s">
        <v>147</v>
      </c>
      <c r="C50" s="674" t="s">
        <v>148</v>
      </c>
      <c r="D50" s="676" t="s">
        <v>149</v>
      </c>
      <c r="E50" s="677" t="s">
        <v>150</v>
      </c>
      <c r="F50" s="631" t="s">
        <v>241</v>
      </c>
      <c r="G50" s="632"/>
      <c r="H50" s="632"/>
      <c r="I50" s="632"/>
      <c r="J50" s="632"/>
      <c r="K50" s="666"/>
      <c r="L50" s="687" t="s">
        <v>152</v>
      </c>
      <c r="M50" s="632"/>
      <c r="N50" s="666"/>
      <c r="O50" s="667" t="s">
        <v>225</v>
      </c>
      <c r="P50" s="658"/>
      <c r="Q50" s="658"/>
      <c r="R50" s="658"/>
      <c r="S50" s="658"/>
      <c r="T50" s="668"/>
      <c r="U50" s="657" t="s">
        <v>152</v>
      </c>
      <c r="V50" s="658"/>
      <c r="W50" s="659"/>
      <c r="X50" s="669" t="s">
        <v>226</v>
      </c>
      <c r="Y50" s="658"/>
      <c r="Z50" s="658"/>
      <c r="AA50" s="658"/>
      <c r="AB50" s="658"/>
      <c r="AC50" s="658"/>
      <c r="AD50" s="658"/>
      <c r="AE50" s="658"/>
      <c r="AF50" s="658"/>
      <c r="AG50" s="658"/>
      <c r="AH50" s="670" t="s">
        <v>154</v>
      </c>
      <c r="AI50" s="657" t="s">
        <v>227</v>
      </c>
      <c r="AJ50" s="658"/>
      <c r="AK50" s="658"/>
      <c r="AL50" s="658"/>
      <c r="AM50" s="658"/>
      <c r="AN50" s="668"/>
      <c r="AO50" s="657" t="s">
        <v>152</v>
      </c>
      <c r="AP50" s="658"/>
      <c r="AQ50" s="659"/>
      <c r="AR50" s="660" t="s">
        <v>228</v>
      </c>
      <c r="AS50" s="658"/>
      <c r="AT50" s="658"/>
      <c r="AU50" s="658"/>
      <c r="AV50" s="658"/>
      <c r="AW50" s="659"/>
      <c r="AX50" s="661" t="s">
        <v>229</v>
      </c>
      <c r="AY50" s="659"/>
      <c r="AZ50" s="662" t="s">
        <v>157</v>
      </c>
    </row>
    <row r="51" spans="1:52" ht="19.5" thickBot="1">
      <c r="A51" s="671"/>
      <c r="B51" s="637"/>
      <c r="C51" s="675"/>
      <c r="D51" s="675"/>
      <c r="E51" s="678"/>
      <c r="F51" s="181" t="s">
        <v>160</v>
      </c>
      <c r="G51" s="182" t="s">
        <v>161</v>
      </c>
      <c r="H51" s="182" t="s">
        <v>162</v>
      </c>
      <c r="I51" s="182" t="s">
        <v>163</v>
      </c>
      <c r="J51" s="182" t="s">
        <v>164</v>
      </c>
      <c r="K51" s="183" t="s">
        <v>165</v>
      </c>
      <c r="L51" s="188" t="s">
        <v>242</v>
      </c>
      <c r="M51" s="186" t="s">
        <v>243</v>
      </c>
      <c r="N51" s="187" t="s">
        <v>244</v>
      </c>
      <c r="O51" s="184" t="s">
        <v>160</v>
      </c>
      <c r="P51" s="141" t="s">
        <v>161</v>
      </c>
      <c r="Q51" s="141" t="s">
        <v>162</v>
      </c>
      <c r="R51" s="141" t="s">
        <v>163</v>
      </c>
      <c r="S51" s="141" t="s">
        <v>164</v>
      </c>
      <c r="T51" s="141" t="s">
        <v>165</v>
      </c>
      <c r="U51" s="142" t="s">
        <v>245</v>
      </c>
      <c r="V51" s="142" t="s">
        <v>246</v>
      </c>
      <c r="W51" s="143" t="s">
        <v>247</v>
      </c>
      <c r="X51" s="136" t="s">
        <v>230</v>
      </c>
      <c r="Y51" s="137" t="s">
        <v>236</v>
      </c>
      <c r="Z51" s="137" t="s">
        <v>237</v>
      </c>
      <c r="AA51" s="137" t="s">
        <v>238</v>
      </c>
      <c r="AB51" s="137" t="s">
        <v>239</v>
      </c>
      <c r="AC51" s="137" t="s">
        <v>231</v>
      </c>
      <c r="AD51" s="137" t="s">
        <v>232</v>
      </c>
      <c r="AE51" s="137" t="s">
        <v>233</v>
      </c>
      <c r="AF51" s="137" t="s">
        <v>234</v>
      </c>
      <c r="AG51" s="138" t="s">
        <v>235</v>
      </c>
      <c r="AH51" s="671"/>
      <c r="AI51" s="141" t="s">
        <v>248</v>
      </c>
      <c r="AJ51" s="141" t="s">
        <v>249</v>
      </c>
      <c r="AK51" s="141" t="s">
        <v>250</v>
      </c>
      <c r="AL51" s="141" t="s">
        <v>251</v>
      </c>
      <c r="AM51" s="141" t="s">
        <v>252</v>
      </c>
      <c r="AN51" s="141" t="s">
        <v>253</v>
      </c>
      <c r="AO51" s="142" t="s">
        <v>254</v>
      </c>
      <c r="AP51" s="142" t="s">
        <v>255</v>
      </c>
      <c r="AQ51" s="142" t="s">
        <v>256</v>
      </c>
      <c r="AR51" s="144" t="s">
        <v>257</v>
      </c>
      <c r="AS51" s="137" t="s">
        <v>258</v>
      </c>
      <c r="AT51" s="137" t="s">
        <v>259</v>
      </c>
      <c r="AU51" s="137" t="s">
        <v>260</v>
      </c>
      <c r="AV51" s="137" t="s">
        <v>261</v>
      </c>
      <c r="AW51" s="145" t="s">
        <v>262</v>
      </c>
      <c r="AX51" s="146" t="s">
        <v>156</v>
      </c>
      <c r="AY51" s="147" t="s">
        <v>263</v>
      </c>
      <c r="AZ51" s="637"/>
    </row>
    <row r="52" spans="1:52">
      <c r="A52" s="682" t="s">
        <v>46</v>
      </c>
      <c r="B52" s="130">
        <f>'3- Ponderacion factores'!N37</f>
        <v>29.623824451410659</v>
      </c>
      <c r="C52" s="87" t="s">
        <v>108</v>
      </c>
      <c r="D52" s="160"/>
      <c r="E52" s="89" t="s">
        <v>0</v>
      </c>
      <c r="F52" s="91"/>
      <c r="G52" s="91"/>
      <c r="H52" s="91"/>
      <c r="I52" s="91"/>
      <c r="J52" s="91"/>
      <c r="K52" s="91"/>
      <c r="L52" s="185">
        <f>(3*$F52)+(2*$G52)+$H52+$I52+$J52+$K52</f>
        <v>0</v>
      </c>
      <c r="M52" s="185">
        <f>IF($L52&lt;&gt;0,(($L52-$M$6)/($E$6-$M$6))*100,0)</f>
        <v>0</v>
      </c>
      <c r="N52" s="185">
        <f t="shared" ref="N52:N60" si="32">($M52*$B52)/100</f>
        <v>0</v>
      </c>
      <c r="O52" s="95">
        <v>2</v>
      </c>
      <c r="P52" s="95">
        <v>1</v>
      </c>
      <c r="Q52" s="95">
        <v>2</v>
      </c>
      <c r="R52" s="95">
        <v>1</v>
      </c>
      <c r="S52" s="95">
        <v>4</v>
      </c>
      <c r="T52" s="95">
        <v>1</v>
      </c>
      <c r="U52" s="150">
        <f t="shared" ref="U52:U60" si="33">$O52+$P52+$Q52+$R52+$S52+$T52</f>
        <v>11</v>
      </c>
      <c r="V52" s="150">
        <f>IF($U52&lt;&gt;0,(($U52-$M$6)/($E$6-$M$6))*100,0)</f>
        <v>9.375</v>
      </c>
      <c r="W52" s="151">
        <f t="shared" ref="W52:W60" si="34">($V52*$B52)/100</f>
        <v>2.7772335423197494</v>
      </c>
      <c r="X52" s="663">
        <v>82</v>
      </c>
      <c r="Y52" s="650">
        <v>100</v>
      </c>
      <c r="Z52" s="650">
        <v>85</v>
      </c>
      <c r="AA52" s="650">
        <v>1</v>
      </c>
      <c r="AB52" s="650">
        <v>0.76487499999999997</v>
      </c>
      <c r="AC52" s="650">
        <f>+AB52-AA52</f>
        <v>-0.23512500000000003</v>
      </c>
      <c r="AD52" s="650">
        <v>0</v>
      </c>
      <c r="AE52" s="650">
        <f>(1/(1+$AD52))+(($AD52*(ABS(($M61-$V61))-50))/(50*(1+$AD52)))</f>
        <v>1</v>
      </c>
      <c r="AF52" s="650">
        <f>$AE52*$AC52</f>
        <v>-0.23512500000000003</v>
      </c>
      <c r="AG52" s="651">
        <f>$AF52*$B52</f>
        <v>-6.965301724137932</v>
      </c>
      <c r="AH52" s="152"/>
      <c r="AI52" s="95">
        <v>2</v>
      </c>
      <c r="AJ52" s="95">
        <v>1</v>
      </c>
      <c r="AK52" s="95">
        <v>2</v>
      </c>
      <c r="AL52" s="95">
        <v>1</v>
      </c>
      <c r="AM52" s="95">
        <v>4</v>
      </c>
      <c r="AN52" s="95">
        <v>1</v>
      </c>
      <c r="AO52" s="150">
        <f>$AI52+$AJ52+$AK52+$AL52+$AM52+$AN52</f>
        <v>11</v>
      </c>
      <c r="AP52" s="150">
        <f t="shared" ref="AP52:AP61" si="35">IF($AO52&lt;&gt;0,(($AO52-$M$6)/($E$6-$M$6))*100,0)</f>
        <v>9.375</v>
      </c>
      <c r="AQ52" s="151">
        <f t="shared" ref="AQ52:AQ60" si="36">($AP52*$B52)/100</f>
        <v>2.7772335423197494</v>
      </c>
      <c r="AR52" s="656">
        <v>95</v>
      </c>
      <c r="AS52" s="650">
        <v>0.92787500000000023</v>
      </c>
      <c r="AT52" s="650">
        <f>+AS52-AA52</f>
        <v>-7.2124999999999773E-2</v>
      </c>
      <c r="AU52" s="650">
        <f>(1/(1+$AD52))+(($AD52*(ABS(($M61-$AP61))-50))/(50*(1+$AD52)))</f>
        <v>1</v>
      </c>
      <c r="AV52" s="650">
        <f>$AT52*$AU52</f>
        <v>-7.2124999999999773E-2</v>
      </c>
      <c r="AW52" s="651">
        <f>$AV52*$B52</f>
        <v>-2.1366183385579869</v>
      </c>
      <c r="AX52" s="654">
        <f>$AS61-$Y61</f>
        <v>0.50805974337705706</v>
      </c>
      <c r="AY52" s="634">
        <f>$AW52-$AG52</f>
        <v>4.8286833855799447</v>
      </c>
      <c r="AZ52" s="636"/>
    </row>
    <row r="53" spans="1:52">
      <c r="A53" s="686"/>
      <c r="B53" s="131">
        <f>B52</f>
        <v>29.623824451410659</v>
      </c>
      <c r="C53" s="103" t="s">
        <v>109</v>
      </c>
      <c r="D53" s="161"/>
      <c r="E53" s="105" t="s">
        <v>0</v>
      </c>
      <c r="F53" s="107"/>
      <c r="G53" s="107"/>
      <c r="H53" s="107"/>
      <c r="I53" s="107"/>
      <c r="J53" s="107"/>
      <c r="K53" s="107"/>
      <c r="L53" s="174">
        <f t="shared" ref="L53:L60" si="37">(3*$F53)+(2*$G53)+$H53+$I53+$J53+$K53</f>
        <v>0</v>
      </c>
      <c r="M53" s="174">
        <f t="shared" ref="M53:M61" si="38">IF($L53&lt;&gt;0,(($L53-$M$6)/($E$6-$M$6))*100,0)</f>
        <v>0</v>
      </c>
      <c r="N53" s="174">
        <f t="shared" si="32"/>
        <v>0</v>
      </c>
      <c r="O53" s="112">
        <v>2</v>
      </c>
      <c r="P53" s="112">
        <v>1</v>
      </c>
      <c r="Q53" s="112">
        <v>2</v>
      </c>
      <c r="R53" s="112">
        <v>1</v>
      </c>
      <c r="S53" s="112">
        <v>4</v>
      </c>
      <c r="T53" s="112">
        <v>1</v>
      </c>
      <c r="U53" s="164">
        <f t="shared" si="33"/>
        <v>11</v>
      </c>
      <c r="V53" s="164">
        <f t="shared" ref="V53:V61" si="39">IF($U53&lt;&gt;0,(($U53-$M$6)/($E$6-$M$6))*100,0)</f>
        <v>9.375</v>
      </c>
      <c r="W53" s="151">
        <f t="shared" si="34"/>
        <v>2.7772335423197494</v>
      </c>
      <c r="X53" s="664"/>
      <c r="Y53" s="425"/>
      <c r="Z53" s="425"/>
      <c r="AA53" s="425"/>
      <c r="AB53" s="425"/>
      <c r="AC53" s="425"/>
      <c r="AD53" s="425"/>
      <c r="AE53" s="425"/>
      <c r="AF53" s="425"/>
      <c r="AG53" s="652"/>
      <c r="AH53" s="155"/>
      <c r="AI53" s="112">
        <v>2</v>
      </c>
      <c r="AJ53" s="112">
        <v>1</v>
      </c>
      <c r="AK53" s="112">
        <v>2</v>
      </c>
      <c r="AL53" s="112">
        <v>1</v>
      </c>
      <c r="AM53" s="112">
        <v>4</v>
      </c>
      <c r="AN53" s="112">
        <v>1</v>
      </c>
      <c r="AO53" s="150">
        <f t="shared" ref="AO53:AO60" si="40">$AI53+$AJ53+$AK53+$AL53+$AM53+$AN53</f>
        <v>11</v>
      </c>
      <c r="AP53" s="150">
        <f t="shared" si="35"/>
        <v>9.375</v>
      </c>
      <c r="AQ53" s="151">
        <f t="shared" si="36"/>
        <v>2.7772335423197494</v>
      </c>
      <c r="AR53" s="655"/>
      <c r="AS53" s="425"/>
      <c r="AT53" s="425"/>
      <c r="AU53" s="425"/>
      <c r="AV53" s="425"/>
      <c r="AW53" s="652"/>
      <c r="AX53" s="655"/>
      <c r="AY53" s="635"/>
      <c r="AZ53" s="635"/>
    </row>
    <row r="54" spans="1:52">
      <c r="A54" s="686"/>
      <c r="B54" s="131">
        <f t="shared" ref="B54:B61" si="41">B53</f>
        <v>29.623824451410659</v>
      </c>
      <c r="C54" s="103" t="s">
        <v>191</v>
      </c>
      <c r="D54" s="161"/>
      <c r="E54" s="105" t="s">
        <v>0</v>
      </c>
      <c r="F54" s="107"/>
      <c r="G54" s="107"/>
      <c r="H54" s="107"/>
      <c r="I54" s="107"/>
      <c r="J54" s="107"/>
      <c r="K54" s="107"/>
      <c r="L54" s="174">
        <f t="shared" si="37"/>
        <v>0</v>
      </c>
      <c r="M54" s="174">
        <f t="shared" si="38"/>
        <v>0</v>
      </c>
      <c r="N54" s="174">
        <f t="shared" si="32"/>
        <v>0</v>
      </c>
      <c r="O54" s="112">
        <v>2</v>
      </c>
      <c r="P54" s="112">
        <v>1</v>
      </c>
      <c r="Q54" s="112">
        <v>2</v>
      </c>
      <c r="R54" s="112">
        <v>1</v>
      </c>
      <c r="S54" s="112">
        <v>4</v>
      </c>
      <c r="T54" s="112">
        <v>1</v>
      </c>
      <c r="U54" s="170">
        <f t="shared" si="33"/>
        <v>11</v>
      </c>
      <c r="V54" s="170">
        <f t="shared" si="39"/>
        <v>9.375</v>
      </c>
      <c r="W54" s="151">
        <f t="shared" si="34"/>
        <v>2.7772335423197494</v>
      </c>
      <c r="X54" s="664"/>
      <c r="Y54" s="425"/>
      <c r="Z54" s="425"/>
      <c r="AA54" s="425"/>
      <c r="AB54" s="425"/>
      <c r="AC54" s="425"/>
      <c r="AD54" s="425"/>
      <c r="AE54" s="425"/>
      <c r="AF54" s="425"/>
      <c r="AG54" s="652"/>
      <c r="AH54" s="155"/>
      <c r="AI54" s="112">
        <v>2</v>
      </c>
      <c r="AJ54" s="112">
        <v>1</v>
      </c>
      <c r="AK54" s="112">
        <v>2</v>
      </c>
      <c r="AL54" s="112">
        <v>1</v>
      </c>
      <c r="AM54" s="112">
        <v>4</v>
      </c>
      <c r="AN54" s="112">
        <v>1</v>
      </c>
      <c r="AO54" s="150">
        <f t="shared" si="40"/>
        <v>11</v>
      </c>
      <c r="AP54" s="150">
        <f t="shared" si="35"/>
        <v>9.375</v>
      </c>
      <c r="AQ54" s="151">
        <f t="shared" si="36"/>
        <v>2.7772335423197494</v>
      </c>
      <c r="AR54" s="655"/>
      <c r="AS54" s="425"/>
      <c r="AT54" s="425"/>
      <c r="AU54" s="425"/>
      <c r="AV54" s="425"/>
      <c r="AW54" s="652"/>
      <c r="AX54" s="655"/>
      <c r="AY54" s="635"/>
      <c r="AZ54" s="635"/>
    </row>
    <row r="55" spans="1:52">
      <c r="A55" s="686"/>
      <c r="B55" s="131">
        <f t="shared" si="41"/>
        <v>29.623824451410659</v>
      </c>
      <c r="C55" s="103" t="s">
        <v>192</v>
      </c>
      <c r="D55" s="161"/>
      <c r="E55" s="105" t="s">
        <v>0</v>
      </c>
      <c r="F55" s="107"/>
      <c r="G55" s="107"/>
      <c r="H55" s="107"/>
      <c r="I55" s="107"/>
      <c r="J55" s="107"/>
      <c r="K55" s="107"/>
      <c r="L55" s="174">
        <f t="shared" si="37"/>
        <v>0</v>
      </c>
      <c r="M55" s="174">
        <f t="shared" si="38"/>
        <v>0</v>
      </c>
      <c r="N55" s="174">
        <f t="shared" si="32"/>
        <v>0</v>
      </c>
      <c r="O55" s="112">
        <v>2</v>
      </c>
      <c r="P55" s="112">
        <v>2</v>
      </c>
      <c r="Q55" s="112">
        <v>4</v>
      </c>
      <c r="R55" s="112">
        <v>4</v>
      </c>
      <c r="S55" s="112">
        <v>2</v>
      </c>
      <c r="T55" s="112">
        <v>4</v>
      </c>
      <c r="U55" s="170">
        <f t="shared" si="33"/>
        <v>18</v>
      </c>
      <c r="V55" s="170">
        <f t="shared" si="39"/>
        <v>31.25</v>
      </c>
      <c r="W55" s="151">
        <f t="shared" si="34"/>
        <v>9.2574451410658316</v>
      </c>
      <c r="X55" s="664"/>
      <c r="Y55" s="425"/>
      <c r="Z55" s="425"/>
      <c r="AA55" s="425"/>
      <c r="AB55" s="425"/>
      <c r="AC55" s="425"/>
      <c r="AD55" s="425"/>
      <c r="AE55" s="425"/>
      <c r="AF55" s="425"/>
      <c r="AG55" s="652"/>
      <c r="AH55" s="155"/>
      <c r="AI55" s="112">
        <v>2</v>
      </c>
      <c r="AJ55" s="112">
        <v>2</v>
      </c>
      <c r="AK55" s="112">
        <v>4</v>
      </c>
      <c r="AL55" s="112">
        <v>4</v>
      </c>
      <c r="AM55" s="112">
        <v>2</v>
      </c>
      <c r="AN55" s="112">
        <v>4</v>
      </c>
      <c r="AO55" s="150">
        <f t="shared" si="40"/>
        <v>18</v>
      </c>
      <c r="AP55" s="150">
        <f t="shared" si="35"/>
        <v>31.25</v>
      </c>
      <c r="AQ55" s="151">
        <f t="shared" si="36"/>
        <v>9.2574451410658316</v>
      </c>
      <c r="AR55" s="655"/>
      <c r="AS55" s="425"/>
      <c r="AT55" s="425"/>
      <c r="AU55" s="425"/>
      <c r="AV55" s="425"/>
      <c r="AW55" s="652"/>
      <c r="AX55" s="655"/>
      <c r="AY55" s="635"/>
      <c r="AZ55" s="635"/>
    </row>
    <row r="56" spans="1:52">
      <c r="A56" s="686"/>
      <c r="B56" s="131">
        <f t="shared" si="41"/>
        <v>29.623824451410659</v>
      </c>
      <c r="C56" s="103" t="s">
        <v>187</v>
      </c>
      <c r="D56" s="161"/>
      <c r="E56" s="114" t="s">
        <v>0</v>
      </c>
      <c r="F56" s="91"/>
      <c r="G56" s="91"/>
      <c r="H56" s="91"/>
      <c r="I56" s="91"/>
      <c r="J56" s="91"/>
      <c r="K56" s="91"/>
      <c r="L56" s="174">
        <f t="shared" si="37"/>
        <v>0</v>
      </c>
      <c r="M56" s="174">
        <f t="shared" si="38"/>
        <v>0</v>
      </c>
      <c r="N56" s="174">
        <f t="shared" si="32"/>
        <v>0</v>
      </c>
      <c r="O56" s="112">
        <v>4</v>
      </c>
      <c r="P56" s="112">
        <v>4</v>
      </c>
      <c r="Q56" s="112">
        <v>6</v>
      </c>
      <c r="R56" s="112">
        <v>4</v>
      </c>
      <c r="S56" s="112">
        <v>4</v>
      </c>
      <c r="T56" s="112">
        <v>4</v>
      </c>
      <c r="U56" s="170">
        <f>$O56+$P56+$Q56+$R56+$S56+$T56</f>
        <v>26</v>
      </c>
      <c r="V56" s="170">
        <f>IF($U56&lt;&gt;0,(($U56-$M$6)/($E$6-$M$6))*100,0)</f>
        <v>56.25</v>
      </c>
      <c r="W56" s="151">
        <f t="shared" si="34"/>
        <v>16.663401253918497</v>
      </c>
      <c r="X56" s="664"/>
      <c r="Y56" s="425"/>
      <c r="Z56" s="425"/>
      <c r="AA56" s="425"/>
      <c r="AB56" s="425"/>
      <c r="AC56" s="425"/>
      <c r="AD56" s="425"/>
      <c r="AE56" s="425"/>
      <c r="AF56" s="425"/>
      <c r="AG56" s="652"/>
      <c r="AH56" s="155"/>
      <c r="AI56" s="112">
        <v>4</v>
      </c>
      <c r="AJ56" s="112">
        <v>4</v>
      </c>
      <c r="AK56" s="112">
        <v>6</v>
      </c>
      <c r="AL56" s="112">
        <v>4</v>
      </c>
      <c r="AM56" s="112">
        <v>4</v>
      </c>
      <c r="AN56" s="112">
        <v>4</v>
      </c>
      <c r="AO56" s="150">
        <f t="shared" si="40"/>
        <v>26</v>
      </c>
      <c r="AP56" s="150">
        <f t="shared" si="35"/>
        <v>56.25</v>
      </c>
      <c r="AQ56" s="151">
        <f t="shared" si="36"/>
        <v>16.663401253918497</v>
      </c>
      <c r="AR56" s="655"/>
      <c r="AS56" s="425"/>
      <c r="AT56" s="425"/>
      <c r="AU56" s="425"/>
      <c r="AV56" s="425"/>
      <c r="AW56" s="652"/>
      <c r="AX56" s="655"/>
      <c r="AY56" s="635"/>
      <c r="AZ56" s="635"/>
    </row>
    <row r="57" spans="1:52">
      <c r="A57" s="686"/>
      <c r="B57" s="131">
        <f t="shared" si="41"/>
        <v>29.623824451410659</v>
      </c>
      <c r="C57" s="103" t="s">
        <v>196</v>
      </c>
      <c r="D57" s="161"/>
      <c r="E57" s="114" t="s">
        <v>0</v>
      </c>
      <c r="F57" s="107"/>
      <c r="G57" s="107"/>
      <c r="H57" s="107"/>
      <c r="I57" s="107"/>
      <c r="J57" s="107"/>
      <c r="K57" s="107"/>
      <c r="L57" s="174">
        <f t="shared" si="37"/>
        <v>0</v>
      </c>
      <c r="M57" s="174">
        <f t="shared" si="38"/>
        <v>0</v>
      </c>
      <c r="N57" s="174">
        <f t="shared" si="32"/>
        <v>0</v>
      </c>
      <c r="O57" s="112">
        <v>4</v>
      </c>
      <c r="P57" s="112">
        <v>4</v>
      </c>
      <c r="Q57" s="112">
        <v>12</v>
      </c>
      <c r="R57" s="112">
        <v>4</v>
      </c>
      <c r="S57" s="112">
        <v>2</v>
      </c>
      <c r="T57" s="112">
        <v>1</v>
      </c>
      <c r="U57" s="170">
        <f t="shared" si="33"/>
        <v>27</v>
      </c>
      <c r="V57" s="170">
        <f t="shared" si="39"/>
        <v>59.375</v>
      </c>
      <c r="W57" s="151">
        <f t="shared" si="34"/>
        <v>17.589145768025077</v>
      </c>
      <c r="X57" s="664"/>
      <c r="Y57" s="425"/>
      <c r="Z57" s="425"/>
      <c r="AA57" s="425"/>
      <c r="AB57" s="425"/>
      <c r="AC57" s="425"/>
      <c r="AD57" s="425"/>
      <c r="AE57" s="425"/>
      <c r="AF57" s="425"/>
      <c r="AG57" s="652"/>
      <c r="AH57" s="155"/>
      <c r="AI57" s="112">
        <v>2</v>
      </c>
      <c r="AJ57" s="112">
        <v>4</v>
      </c>
      <c r="AK57" s="112">
        <v>6</v>
      </c>
      <c r="AL57" s="112">
        <v>4</v>
      </c>
      <c r="AM57" s="112">
        <v>2</v>
      </c>
      <c r="AN57" s="112">
        <v>1</v>
      </c>
      <c r="AO57" s="150">
        <f t="shared" si="40"/>
        <v>19</v>
      </c>
      <c r="AP57" s="150">
        <f t="shared" si="35"/>
        <v>34.375</v>
      </c>
      <c r="AQ57" s="151">
        <f t="shared" si="36"/>
        <v>10.183189655172415</v>
      </c>
      <c r="AR57" s="655"/>
      <c r="AS57" s="425"/>
      <c r="AT57" s="425"/>
      <c r="AU57" s="425"/>
      <c r="AV57" s="425"/>
      <c r="AW57" s="652"/>
      <c r="AX57" s="655"/>
      <c r="AY57" s="635"/>
      <c r="AZ57" s="635"/>
    </row>
    <row r="58" spans="1:52">
      <c r="A58" s="686"/>
      <c r="B58" s="131">
        <f t="shared" si="41"/>
        <v>29.623824451410659</v>
      </c>
      <c r="C58" s="103" t="s">
        <v>122</v>
      </c>
      <c r="D58" s="161"/>
      <c r="E58" s="114" t="s">
        <v>0</v>
      </c>
      <c r="F58" s="107"/>
      <c r="G58" s="107"/>
      <c r="H58" s="107"/>
      <c r="I58" s="107"/>
      <c r="J58" s="107"/>
      <c r="K58" s="107"/>
      <c r="L58" s="174">
        <f t="shared" si="37"/>
        <v>0</v>
      </c>
      <c r="M58" s="174">
        <f t="shared" si="38"/>
        <v>0</v>
      </c>
      <c r="N58" s="174">
        <f t="shared" si="32"/>
        <v>0</v>
      </c>
      <c r="O58" s="112">
        <v>2</v>
      </c>
      <c r="P58" s="112">
        <v>2</v>
      </c>
      <c r="Q58" s="112">
        <v>12</v>
      </c>
      <c r="R58" s="112">
        <v>4</v>
      </c>
      <c r="S58" s="112">
        <v>2</v>
      </c>
      <c r="T58" s="112">
        <v>4</v>
      </c>
      <c r="U58" s="170">
        <f t="shared" si="33"/>
        <v>26</v>
      </c>
      <c r="V58" s="170">
        <f t="shared" si="39"/>
        <v>56.25</v>
      </c>
      <c r="W58" s="151">
        <f t="shared" si="34"/>
        <v>16.663401253918497</v>
      </c>
      <c r="X58" s="664"/>
      <c r="Y58" s="425"/>
      <c r="Z58" s="425"/>
      <c r="AA58" s="425"/>
      <c r="AB58" s="425"/>
      <c r="AC58" s="425"/>
      <c r="AD58" s="425"/>
      <c r="AE58" s="425"/>
      <c r="AF58" s="425"/>
      <c r="AG58" s="652"/>
      <c r="AH58" s="155"/>
      <c r="AI58" s="112">
        <v>2</v>
      </c>
      <c r="AJ58" s="112">
        <v>4</v>
      </c>
      <c r="AK58" s="112">
        <v>6</v>
      </c>
      <c r="AL58" s="112">
        <v>4</v>
      </c>
      <c r="AM58" s="112">
        <v>2</v>
      </c>
      <c r="AN58" s="112">
        <v>1</v>
      </c>
      <c r="AO58" s="150">
        <f t="shared" si="40"/>
        <v>19</v>
      </c>
      <c r="AP58" s="150">
        <f t="shared" si="35"/>
        <v>34.375</v>
      </c>
      <c r="AQ58" s="151">
        <f t="shared" si="36"/>
        <v>10.183189655172415</v>
      </c>
      <c r="AR58" s="655"/>
      <c r="AS58" s="425"/>
      <c r="AT58" s="425"/>
      <c r="AU58" s="425"/>
      <c r="AV58" s="425"/>
      <c r="AW58" s="652"/>
      <c r="AX58" s="655"/>
      <c r="AY58" s="635"/>
      <c r="AZ58" s="635"/>
    </row>
    <row r="59" spans="1:52">
      <c r="A59" s="686"/>
      <c r="B59" s="131">
        <f t="shared" si="41"/>
        <v>29.623824451410659</v>
      </c>
      <c r="C59" s="103" t="s">
        <v>200</v>
      </c>
      <c r="D59" s="161"/>
      <c r="E59" s="114" t="s">
        <v>216</v>
      </c>
      <c r="F59" s="107">
        <v>2</v>
      </c>
      <c r="G59" s="107">
        <v>2</v>
      </c>
      <c r="H59" s="107">
        <v>2</v>
      </c>
      <c r="I59" s="107">
        <v>4</v>
      </c>
      <c r="J59" s="107">
        <v>4</v>
      </c>
      <c r="K59" s="107">
        <v>4</v>
      </c>
      <c r="L59" s="174">
        <f t="shared" si="37"/>
        <v>24</v>
      </c>
      <c r="M59" s="174">
        <f t="shared" si="38"/>
        <v>50</v>
      </c>
      <c r="N59" s="174">
        <f t="shared" si="32"/>
        <v>14.81191222570533</v>
      </c>
      <c r="O59" s="172"/>
      <c r="P59" s="168"/>
      <c r="Q59" s="169"/>
      <c r="R59" s="169"/>
      <c r="S59" s="169"/>
      <c r="T59" s="169"/>
      <c r="U59" s="170">
        <f t="shared" si="33"/>
        <v>0</v>
      </c>
      <c r="V59" s="170">
        <f t="shared" si="39"/>
        <v>0</v>
      </c>
      <c r="W59" s="151">
        <f t="shared" si="34"/>
        <v>0</v>
      </c>
      <c r="X59" s="664"/>
      <c r="Y59" s="425"/>
      <c r="Z59" s="425"/>
      <c r="AA59" s="425"/>
      <c r="AB59" s="425"/>
      <c r="AC59" s="425"/>
      <c r="AD59" s="425"/>
      <c r="AE59" s="425"/>
      <c r="AF59" s="425"/>
      <c r="AG59" s="652"/>
      <c r="AH59" s="155"/>
      <c r="AI59" s="112"/>
      <c r="AJ59" s="112"/>
      <c r="AK59" s="112"/>
      <c r="AL59" s="112"/>
      <c r="AM59" s="112"/>
      <c r="AN59" s="112"/>
      <c r="AO59" s="150">
        <f t="shared" si="40"/>
        <v>0</v>
      </c>
      <c r="AP59" s="150">
        <f t="shared" si="35"/>
        <v>0</v>
      </c>
      <c r="AQ59" s="151">
        <f t="shared" si="36"/>
        <v>0</v>
      </c>
      <c r="AR59" s="655"/>
      <c r="AS59" s="425"/>
      <c r="AT59" s="425"/>
      <c r="AU59" s="425"/>
      <c r="AV59" s="425"/>
      <c r="AW59" s="652"/>
      <c r="AX59" s="655"/>
      <c r="AY59" s="635"/>
      <c r="AZ59" s="635"/>
    </row>
    <row r="60" spans="1:52" ht="15.75" thickBot="1">
      <c r="A60" s="686"/>
      <c r="B60" s="131">
        <f t="shared" si="41"/>
        <v>29.623824451410659</v>
      </c>
      <c r="C60" s="103" t="s">
        <v>130</v>
      </c>
      <c r="D60" s="161"/>
      <c r="E60" s="114" t="s">
        <v>216</v>
      </c>
      <c r="F60" s="107">
        <v>2</v>
      </c>
      <c r="G60" s="107">
        <v>2</v>
      </c>
      <c r="H60" s="107">
        <v>4</v>
      </c>
      <c r="I60" s="107">
        <v>1</v>
      </c>
      <c r="J60" s="107">
        <v>4</v>
      </c>
      <c r="K60" s="107">
        <v>1</v>
      </c>
      <c r="L60" s="174">
        <f t="shared" si="37"/>
        <v>20</v>
      </c>
      <c r="M60" s="174">
        <f t="shared" si="38"/>
        <v>37.5</v>
      </c>
      <c r="N60" s="174">
        <f t="shared" si="32"/>
        <v>11.108934169278998</v>
      </c>
      <c r="O60" s="172"/>
      <c r="P60" s="168"/>
      <c r="Q60" s="169"/>
      <c r="R60" s="169"/>
      <c r="S60" s="169"/>
      <c r="T60" s="169"/>
      <c r="U60" s="170">
        <f t="shared" si="33"/>
        <v>0</v>
      </c>
      <c r="V60" s="170">
        <f t="shared" si="39"/>
        <v>0</v>
      </c>
      <c r="W60" s="151">
        <f t="shared" si="34"/>
        <v>0</v>
      </c>
      <c r="X60" s="664"/>
      <c r="Y60" s="425"/>
      <c r="Z60" s="425"/>
      <c r="AA60" s="425"/>
      <c r="AB60" s="425"/>
      <c r="AC60" s="425"/>
      <c r="AD60" s="425"/>
      <c r="AE60" s="425"/>
      <c r="AF60" s="425"/>
      <c r="AG60" s="653"/>
      <c r="AH60" s="155"/>
      <c r="AI60" s="112"/>
      <c r="AJ60" s="112"/>
      <c r="AK60" s="112"/>
      <c r="AL60" s="112"/>
      <c r="AM60" s="112"/>
      <c r="AN60" s="112"/>
      <c r="AO60" s="150">
        <f t="shared" si="40"/>
        <v>0</v>
      </c>
      <c r="AP60" s="150">
        <f t="shared" si="35"/>
        <v>0</v>
      </c>
      <c r="AQ60" s="151">
        <f t="shared" si="36"/>
        <v>0</v>
      </c>
      <c r="AR60" s="655"/>
      <c r="AS60" s="425"/>
      <c r="AT60" s="425"/>
      <c r="AU60" s="425"/>
      <c r="AV60" s="425"/>
      <c r="AW60" s="653"/>
      <c r="AX60" s="655"/>
      <c r="AY60" s="635"/>
      <c r="AZ60" s="635"/>
    </row>
    <row r="61" spans="1:52" ht="15.75" thickBot="1">
      <c r="A61" s="640"/>
      <c r="B61" s="131">
        <f t="shared" si="41"/>
        <v>29.623824451410659</v>
      </c>
      <c r="C61" s="638"/>
      <c r="D61" s="639"/>
      <c r="E61" s="640"/>
      <c r="F61" s="641" t="s">
        <v>183</v>
      </c>
      <c r="G61" s="642"/>
      <c r="H61" s="642"/>
      <c r="I61" s="642"/>
      <c r="J61" s="642"/>
      <c r="K61" s="640"/>
      <c r="L61" s="165">
        <f>IF(SUM($L52:$L60),(1-EXP(-((SUM($L52:$L60)/COUNTIF($L52:$L60,"&gt;0"))^1)))*($E$6-(MAX($L52:$L60)))*(1-1/(EXP((((COUNTIF($L52:$L60,"&gt;0")^1)-1)*0.1))))+(MAX($L52:$L60)),0)</f>
        <v>25.522601310999924</v>
      </c>
      <c r="M61" s="166">
        <f t="shared" si="38"/>
        <v>54.758129096874761</v>
      </c>
      <c r="N61" s="167">
        <f>IF(SUM($L52:$L60),(($M61*$B61)/100),0)</f>
        <v>16.221452036534998</v>
      </c>
      <c r="O61" s="643" t="s">
        <v>184</v>
      </c>
      <c r="P61" s="642"/>
      <c r="Q61" s="642"/>
      <c r="R61" s="642"/>
      <c r="S61" s="642"/>
      <c r="T61" s="640"/>
      <c r="U61" s="165">
        <f>IF(SUM($U52:$U60),(1-EXP(-((SUM($U52:$U60)/COUNTIF($U52:$U60,"&gt;0"))^1)))*($E$6-(MAX($U52:$U60)))*(1-1/(EXP((((COUNTIF($U52:$U60,"&gt;0")^1)-1)*0.1))))+(MAX($U52:$U60)),0)</f>
        <v>32.865448680331014</v>
      </c>
      <c r="V61" s="166">
        <f t="shared" si="39"/>
        <v>77.704527126034421</v>
      </c>
      <c r="W61" s="167">
        <f>IF(SUM($U52:$U60),(($V61*$B61)/100),0)</f>
        <v>23.019052706615213</v>
      </c>
      <c r="X61" s="139" t="s">
        <v>158</v>
      </c>
      <c r="Y61" s="140">
        <f>$N61-$W61</f>
        <v>-6.7976006700802145</v>
      </c>
      <c r="Z61" s="644" t="s">
        <v>240</v>
      </c>
      <c r="AA61" s="639"/>
      <c r="AB61" s="639"/>
      <c r="AC61" s="639"/>
      <c r="AD61" s="639"/>
      <c r="AE61" s="639"/>
      <c r="AF61" s="639"/>
      <c r="AG61" s="645"/>
      <c r="AH61" s="646" t="s">
        <v>185</v>
      </c>
      <c r="AI61" s="639"/>
      <c r="AJ61" s="639"/>
      <c r="AK61" s="639"/>
      <c r="AL61" s="639"/>
      <c r="AM61" s="639"/>
      <c r="AN61" s="647"/>
      <c r="AO61" s="156">
        <f>IF(SUM($AO52:$AO60),(1-EXP(-((SUM($AO52:$AO60)/COUNTIF($AO52:$AO60,"&gt;0"))^1)))*($E$6-(MAX($AO52:$AO60)))*(1-1/(EXP((((COUNTIF($AO52:$AO60,"&gt;0")^1)-1)*0.1))))+(MAX($AO52:$AO60)),0)</f>
        <v>32.316636631612177</v>
      </c>
      <c r="AP61" s="156">
        <f t="shared" si="35"/>
        <v>75.989489473788055</v>
      </c>
      <c r="AQ61" s="157">
        <f>IF(SUM($AO52:$AO60),(($AP61*$B61)/100),0)</f>
        <v>22.510992963238156</v>
      </c>
      <c r="AR61" s="158" t="s">
        <v>186</v>
      </c>
      <c r="AS61" s="159">
        <f>$N61-$AQ61</f>
        <v>-6.2895409267031575</v>
      </c>
      <c r="AT61" s="648"/>
      <c r="AU61" s="639"/>
      <c r="AV61" s="639"/>
      <c r="AW61" s="645"/>
      <c r="AX61" s="649"/>
      <c r="AY61" s="645"/>
      <c r="AZ61" s="637"/>
    </row>
    <row r="63" spans="1:52" ht="15.75" thickBot="1"/>
    <row r="64" spans="1:52">
      <c r="A64" s="672" t="s">
        <v>146</v>
      </c>
      <c r="B64" s="673" t="s">
        <v>147</v>
      </c>
      <c r="C64" s="674" t="s">
        <v>148</v>
      </c>
      <c r="D64" s="676" t="s">
        <v>149</v>
      </c>
      <c r="E64" s="677" t="s">
        <v>150</v>
      </c>
      <c r="F64" s="631" t="s">
        <v>241</v>
      </c>
      <c r="G64" s="632"/>
      <c r="H64" s="632"/>
      <c r="I64" s="632"/>
      <c r="J64" s="632"/>
      <c r="K64" s="633"/>
      <c r="L64" s="665" t="s">
        <v>152</v>
      </c>
      <c r="M64" s="632"/>
      <c r="N64" s="666"/>
      <c r="O64" s="667" t="s">
        <v>225</v>
      </c>
      <c r="P64" s="658"/>
      <c r="Q64" s="658"/>
      <c r="R64" s="658"/>
      <c r="S64" s="658"/>
      <c r="T64" s="668"/>
      <c r="U64" s="657" t="s">
        <v>152</v>
      </c>
      <c r="V64" s="658"/>
      <c r="W64" s="659"/>
      <c r="X64" s="669" t="s">
        <v>226</v>
      </c>
      <c r="Y64" s="658"/>
      <c r="Z64" s="658"/>
      <c r="AA64" s="658"/>
      <c r="AB64" s="658"/>
      <c r="AC64" s="658"/>
      <c r="AD64" s="658"/>
      <c r="AE64" s="658"/>
      <c r="AF64" s="658"/>
      <c r="AG64" s="658"/>
      <c r="AH64" s="670" t="s">
        <v>154</v>
      </c>
      <c r="AI64" s="657" t="s">
        <v>227</v>
      </c>
      <c r="AJ64" s="658"/>
      <c r="AK64" s="658"/>
      <c r="AL64" s="658"/>
      <c r="AM64" s="658"/>
      <c r="AN64" s="668"/>
      <c r="AO64" s="657" t="s">
        <v>152</v>
      </c>
      <c r="AP64" s="658"/>
      <c r="AQ64" s="659"/>
      <c r="AR64" s="660" t="s">
        <v>228</v>
      </c>
      <c r="AS64" s="658"/>
      <c r="AT64" s="658"/>
      <c r="AU64" s="658"/>
      <c r="AV64" s="658"/>
      <c r="AW64" s="659"/>
      <c r="AX64" s="661" t="s">
        <v>229</v>
      </c>
      <c r="AY64" s="659"/>
      <c r="AZ64" s="662" t="s">
        <v>157</v>
      </c>
    </row>
    <row r="65" spans="1:52" ht="19.5" thickBot="1">
      <c r="A65" s="671"/>
      <c r="B65" s="637"/>
      <c r="C65" s="675"/>
      <c r="D65" s="675"/>
      <c r="E65" s="678"/>
      <c r="F65" s="181" t="s">
        <v>160</v>
      </c>
      <c r="G65" s="182" t="s">
        <v>161</v>
      </c>
      <c r="H65" s="182" t="s">
        <v>162</v>
      </c>
      <c r="I65" s="182" t="s">
        <v>163</v>
      </c>
      <c r="J65" s="182" t="s">
        <v>164</v>
      </c>
      <c r="K65" s="182" t="s">
        <v>165</v>
      </c>
      <c r="L65" s="186" t="s">
        <v>242</v>
      </c>
      <c r="M65" s="186" t="s">
        <v>243</v>
      </c>
      <c r="N65" s="187" t="s">
        <v>244</v>
      </c>
      <c r="O65" s="184" t="s">
        <v>160</v>
      </c>
      <c r="P65" s="141" t="s">
        <v>161</v>
      </c>
      <c r="Q65" s="141" t="s">
        <v>162</v>
      </c>
      <c r="R65" s="141" t="s">
        <v>163</v>
      </c>
      <c r="S65" s="141" t="s">
        <v>164</v>
      </c>
      <c r="T65" s="141" t="s">
        <v>165</v>
      </c>
      <c r="U65" s="142" t="s">
        <v>245</v>
      </c>
      <c r="V65" s="142" t="s">
        <v>246</v>
      </c>
      <c r="W65" s="143" t="s">
        <v>247</v>
      </c>
      <c r="X65" s="136" t="s">
        <v>230</v>
      </c>
      <c r="Y65" s="137" t="s">
        <v>236</v>
      </c>
      <c r="Z65" s="137" t="s">
        <v>237</v>
      </c>
      <c r="AA65" s="137" t="s">
        <v>238</v>
      </c>
      <c r="AB65" s="137" t="s">
        <v>239</v>
      </c>
      <c r="AC65" s="137" t="s">
        <v>231</v>
      </c>
      <c r="AD65" s="137" t="s">
        <v>232</v>
      </c>
      <c r="AE65" s="137" t="s">
        <v>233</v>
      </c>
      <c r="AF65" s="137" t="s">
        <v>234</v>
      </c>
      <c r="AG65" s="138" t="s">
        <v>235</v>
      </c>
      <c r="AH65" s="671"/>
      <c r="AI65" s="141" t="s">
        <v>248</v>
      </c>
      <c r="AJ65" s="141" t="s">
        <v>249</v>
      </c>
      <c r="AK65" s="141" t="s">
        <v>250</v>
      </c>
      <c r="AL65" s="141" t="s">
        <v>251</v>
      </c>
      <c r="AM65" s="141" t="s">
        <v>252</v>
      </c>
      <c r="AN65" s="141" t="s">
        <v>253</v>
      </c>
      <c r="AO65" s="142" t="s">
        <v>254</v>
      </c>
      <c r="AP65" s="142" t="s">
        <v>255</v>
      </c>
      <c r="AQ65" s="142" t="s">
        <v>256</v>
      </c>
      <c r="AR65" s="144" t="s">
        <v>257</v>
      </c>
      <c r="AS65" s="137" t="s">
        <v>258</v>
      </c>
      <c r="AT65" s="137" t="s">
        <v>259</v>
      </c>
      <c r="AU65" s="137" t="s">
        <v>260</v>
      </c>
      <c r="AV65" s="137" t="s">
        <v>261</v>
      </c>
      <c r="AW65" s="145" t="s">
        <v>262</v>
      </c>
      <c r="AX65" s="146" t="s">
        <v>156</v>
      </c>
      <c r="AY65" s="147" t="s">
        <v>263</v>
      </c>
      <c r="AZ65" s="637"/>
    </row>
    <row r="66" spans="1:52">
      <c r="A66" s="682" t="s">
        <v>264</v>
      </c>
      <c r="B66" s="178">
        <f>'5- Valoracion CUALITATIVA'!B96</f>
        <v>33.855799373040753</v>
      </c>
      <c r="C66" s="87" t="s">
        <v>108</v>
      </c>
      <c r="D66" s="160"/>
      <c r="E66" s="89" t="s">
        <v>0</v>
      </c>
      <c r="F66" s="91"/>
      <c r="G66" s="91"/>
      <c r="H66" s="91"/>
      <c r="I66" s="91"/>
      <c r="J66" s="91"/>
      <c r="K66" s="91"/>
      <c r="L66" s="185">
        <f>(3*$F66)+(2*$G66)+$H66+$I66+$J66+$K66</f>
        <v>0</v>
      </c>
      <c r="M66" s="185">
        <f>IF($L66&lt;&gt;0,(($L66-$M$6)/($E$6-$M$6))*100,0)</f>
        <v>0</v>
      </c>
      <c r="N66" s="185">
        <f t="shared" ref="N66:N73" si="42">($M66*$B66)/100</f>
        <v>0</v>
      </c>
      <c r="O66" s="95">
        <v>1</v>
      </c>
      <c r="P66" s="95">
        <v>2</v>
      </c>
      <c r="Q66" s="95">
        <v>2</v>
      </c>
      <c r="R66" s="95">
        <v>1</v>
      </c>
      <c r="S66" s="95">
        <v>4</v>
      </c>
      <c r="T66" s="95">
        <v>1</v>
      </c>
      <c r="U66" s="150">
        <f t="shared" ref="U66:U73" si="43">$O66+$P66+$Q66+$R66+$S66+$T66</f>
        <v>11</v>
      </c>
      <c r="V66" s="150">
        <f>IF($U66&lt;&gt;0,(($U66-$M$6)/($E$6-$M$6))*100,0)</f>
        <v>9.375</v>
      </c>
      <c r="W66" s="151">
        <f t="shared" ref="W66:W73" si="44">($V66*$B66)/100</f>
        <v>3.1739811912225706</v>
      </c>
      <c r="X66" s="663">
        <v>128</v>
      </c>
      <c r="Y66" s="650">
        <v>100</v>
      </c>
      <c r="Z66" s="650">
        <v>76</v>
      </c>
      <c r="AA66" s="650">
        <v>1</v>
      </c>
      <c r="AB66" s="650">
        <v>0.94240000000000002</v>
      </c>
      <c r="AC66" s="650">
        <f>+AB66-AA66</f>
        <v>-5.7599999999999985E-2</v>
      </c>
      <c r="AD66" s="650">
        <v>0.25</v>
      </c>
      <c r="AE66" s="650">
        <f>(1/(1+$AD66))+(($AD66*(ABS(($M74-$V74))-50))/(50*(1+$AD66)))</f>
        <v>0.65928929088482235</v>
      </c>
      <c r="AF66" s="650">
        <f>$AE66*$AC66</f>
        <v>-3.7975063154965759E-2</v>
      </c>
      <c r="AG66" s="651">
        <f>$AF66*$B66</f>
        <v>-1.2856761193530728</v>
      </c>
      <c r="AH66" s="152"/>
      <c r="AI66" s="95">
        <v>1</v>
      </c>
      <c r="AJ66" s="95">
        <v>2</v>
      </c>
      <c r="AK66" s="95">
        <v>2</v>
      </c>
      <c r="AL66" s="95">
        <v>1</v>
      </c>
      <c r="AM66" s="95">
        <v>4</v>
      </c>
      <c r="AN66" s="95">
        <v>1</v>
      </c>
      <c r="AO66" s="150">
        <f t="shared" ref="AO66:AO73" si="45">$AI66+$AJ66+$AK66+$AL66+$AM66+$AN66</f>
        <v>11</v>
      </c>
      <c r="AP66" s="150">
        <f t="shared" ref="AP66:AP74" si="46">IF($AO66&lt;&gt;0,(($AO66-$M$6)/($E$6-$M$6))*100,0)</f>
        <v>9.375</v>
      </c>
      <c r="AQ66" s="151">
        <f t="shared" ref="AQ66:AQ73" si="47">($AP66*$B66)/100</f>
        <v>3.1739811912225706</v>
      </c>
      <c r="AR66" s="656">
        <v>76</v>
      </c>
      <c r="AS66" s="650">
        <v>0.94240000000000002</v>
      </c>
      <c r="AT66" s="650">
        <f>+AS66-AA66</f>
        <v>-5.7599999999999985E-2</v>
      </c>
      <c r="AU66" s="650">
        <f>(1/(1+$AD66))+(($AD66*(ABS(($M74-$AP74))-50))/(50*(1+$AD66)))</f>
        <v>0.65928929088482235</v>
      </c>
      <c r="AV66" s="650">
        <f>$AT66*$AU66</f>
        <v>-3.7975063154965759E-2</v>
      </c>
      <c r="AW66" s="651">
        <f>$AV66*$B66</f>
        <v>-1.2856761193530728</v>
      </c>
      <c r="AX66" s="654">
        <f>$AS74-$Y74</f>
        <v>0</v>
      </c>
      <c r="AY66" s="634">
        <f>$AW66-$AG66</f>
        <v>0</v>
      </c>
      <c r="AZ66" s="636"/>
    </row>
    <row r="67" spans="1:52">
      <c r="A67" s="683"/>
      <c r="B67" s="180">
        <f>'5- Valoracion CUALITATIVA'!B97</f>
        <v>33.855799373040753</v>
      </c>
      <c r="C67" s="103" t="s">
        <v>109</v>
      </c>
      <c r="D67" s="161"/>
      <c r="E67" s="105" t="s">
        <v>0</v>
      </c>
      <c r="F67" s="107"/>
      <c r="G67" s="107"/>
      <c r="H67" s="107"/>
      <c r="I67" s="107"/>
      <c r="J67" s="107"/>
      <c r="K67" s="107"/>
      <c r="L67" s="174">
        <f t="shared" ref="L67:L73" si="48">(3*$F67)+(2*$G67)+$H67+$I67+$J67+$K67</f>
        <v>0</v>
      </c>
      <c r="M67" s="174">
        <f t="shared" ref="M67:M74" si="49">IF($L67&lt;&gt;0,(($L67-$M$6)/($E$6-$M$6))*100,0)</f>
        <v>0</v>
      </c>
      <c r="N67" s="174">
        <f t="shared" si="42"/>
        <v>0</v>
      </c>
      <c r="O67" s="112">
        <v>1</v>
      </c>
      <c r="P67" s="112">
        <v>2</v>
      </c>
      <c r="Q67" s="112">
        <v>2</v>
      </c>
      <c r="R67" s="112">
        <v>1</v>
      </c>
      <c r="S67" s="112">
        <v>4</v>
      </c>
      <c r="T67" s="112">
        <v>4</v>
      </c>
      <c r="U67" s="164">
        <f t="shared" si="43"/>
        <v>14</v>
      </c>
      <c r="V67" s="164">
        <f t="shared" ref="V67:V74" si="50">IF($U67&lt;&gt;0,(($U67-$M$6)/($E$6-$M$6))*100,0)</f>
        <v>18.75</v>
      </c>
      <c r="W67" s="151">
        <f t="shared" si="44"/>
        <v>6.3479623824451412</v>
      </c>
      <c r="X67" s="664"/>
      <c r="Y67" s="425"/>
      <c r="Z67" s="425"/>
      <c r="AA67" s="425"/>
      <c r="AB67" s="425"/>
      <c r="AC67" s="425"/>
      <c r="AD67" s="425"/>
      <c r="AE67" s="425"/>
      <c r="AF67" s="425"/>
      <c r="AG67" s="652"/>
      <c r="AH67" s="155"/>
      <c r="AI67" s="112">
        <v>1</v>
      </c>
      <c r="AJ67" s="112">
        <v>2</v>
      </c>
      <c r="AK67" s="112">
        <v>2</v>
      </c>
      <c r="AL67" s="112">
        <v>1</v>
      </c>
      <c r="AM67" s="112">
        <v>4</v>
      </c>
      <c r="AN67" s="112">
        <v>4</v>
      </c>
      <c r="AO67" s="150">
        <f t="shared" si="45"/>
        <v>14</v>
      </c>
      <c r="AP67" s="150">
        <f t="shared" si="46"/>
        <v>18.75</v>
      </c>
      <c r="AQ67" s="151">
        <f t="shared" si="47"/>
        <v>6.3479623824451412</v>
      </c>
      <c r="AR67" s="655"/>
      <c r="AS67" s="425"/>
      <c r="AT67" s="425"/>
      <c r="AU67" s="425"/>
      <c r="AV67" s="425"/>
      <c r="AW67" s="652"/>
      <c r="AX67" s="655"/>
      <c r="AY67" s="635"/>
      <c r="AZ67" s="635"/>
    </row>
    <row r="68" spans="1:52">
      <c r="A68" s="683"/>
      <c r="B68" s="180">
        <f>'5- Valoracion CUALITATIVA'!B98</f>
        <v>33.855799373040753</v>
      </c>
      <c r="C68" s="103" t="s">
        <v>191</v>
      </c>
      <c r="D68" s="161"/>
      <c r="E68" s="105" t="s">
        <v>0</v>
      </c>
      <c r="F68" s="107"/>
      <c r="G68" s="107"/>
      <c r="H68" s="107"/>
      <c r="I68" s="107"/>
      <c r="J68" s="107"/>
      <c r="K68" s="107"/>
      <c r="L68" s="174">
        <f t="shared" si="48"/>
        <v>0</v>
      </c>
      <c r="M68" s="174">
        <f t="shared" si="49"/>
        <v>0</v>
      </c>
      <c r="N68" s="174">
        <f t="shared" si="42"/>
        <v>0</v>
      </c>
      <c r="O68" s="112">
        <v>1</v>
      </c>
      <c r="P68" s="112">
        <v>2</v>
      </c>
      <c r="Q68" s="112">
        <v>2</v>
      </c>
      <c r="R68" s="112">
        <v>1</v>
      </c>
      <c r="S68" s="112">
        <v>4</v>
      </c>
      <c r="T68" s="112">
        <v>4</v>
      </c>
      <c r="U68" s="170">
        <f t="shared" si="43"/>
        <v>14</v>
      </c>
      <c r="V68" s="170">
        <f t="shared" si="50"/>
        <v>18.75</v>
      </c>
      <c r="W68" s="151">
        <f t="shared" si="44"/>
        <v>6.3479623824451412</v>
      </c>
      <c r="X68" s="664"/>
      <c r="Y68" s="425"/>
      <c r="Z68" s="425"/>
      <c r="AA68" s="425"/>
      <c r="AB68" s="425"/>
      <c r="AC68" s="425"/>
      <c r="AD68" s="425"/>
      <c r="AE68" s="425"/>
      <c r="AF68" s="425"/>
      <c r="AG68" s="652"/>
      <c r="AH68" s="155"/>
      <c r="AI68" s="112">
        <v>1</v>
      </c>
      <c r="AJ68" s="112">
        <v>2</v>
      </c>
      <c r="AK68" s="112">
        <v>2</v>
      </c>
      <c r="AL68" s="112">
        <v>1</v>
      </c>
      <c r="AM68" s="112">
        <v>4</v>
      </c>
      <c r="AN68" s="112">
        <v>4</v>
      </c>
      <c r="AO68" s="150">
        <f t="shared" si="45"/>
        <v>14</v>
      </c>
      <c r="AP68" s="150">
        <f t="shared" si="46"/>
        <v>18.75</v>
      </c>
      <c r="AQ68" s="151">
        <f t="shared" si="47"/>
        <v>6.3479623824451412</v>
      </c>
      <c r="AR68" s="655"/>
      <c r="AS68" s="425"/>
      <c r="AT68" s="425"/>
      <c r="AU68" s="425"/>
      <c r="AV68" s="425"/>
      <c r="AW68" s="652"/>
      <c r="AX68" s="655"/>
      <c r="AY68" s="635"/>
      <c r="AZ68" s="635"/>
    </row>
    <row r="69" spans="1:52">
      <c r="A69" s="683"/>
      <c r="B69" s="180">
        <f>'5- Valoracion CUALITATIVA'!B99</f>
        <v>33.855799373040753</v>
      </c>
      <c r="C69" s="103" t="s">
        <v>192</v>
      </c>
      <c r="D69" s="161"/>
      <c r="E69" s="105" t="s">
        <v>0</v>
      </c>
      <c r="F69" s="107"/>
      <c r="G69" s="107"/>
      <c r="H69" s="107"/>
      <c r="I69" s="107"/>
      <c r="J69" s="107"/>
      <c r="K69" s="107"/>
      <c r="L69" s="174">
        <f t="shared" si="48"/>
        <v>0</v>
      </c>
      <c r="M69" s="174">
        <f t="shared" si="49"/>
        <v>0</v>
      </c>
      <c r="N69" s="174">
        <f t="shared" si="42"/>
        <v>0</v>
      </c>
      <c r="O69" s="112">
        <v>2</v>
      </c>
      <c r="P69" s="112">
        <v>2</v>
      </c>
      <c r="Q69" s="112">
        <v>2</v>
      </c>
      <c r="R69" s="112">
        <v>1</v>
      </c>
      <c r="S69" s="112">
        <v>4</v>
      </c>
      <c r="T69" s="112">
        <v>4</v>
      </c>
      <c r="U69" s="170">
        <f t="shared" si="43"/>
        <v>15</v>
      </c>
      <c r="V69" s="170">
        <f t="shared" si="50"/>
        <v>21.875</v>
      </c>
      <c r="W69" s="151">
        <f t="shared" si="44"/>
        <v>7.4059561128526648</v>
      </c>
      <c r="X69" s="664"/>
      <c r="Y69" s="425"/>
      <c r="Z69" s="425"/>
      <c r="AA69" s="425"/>
      <c r="AB69" s="425"/>
      <c r="AC69" s="425"/>
      <c r="AD69" s="425"/>
      <c r="AE69" s="425"/>
      <c r="AF69" s="425"/>
      <c r="AG69" s="652"/>
      <c r="AH69" s="155"/>
      <c r="AI69" s="112">
        <v>2</v>
      </c>
      <c r="AJ69" s="112">
        <v>2</v>
      </c>
      <c r="AK69" s="112">
        <v>2</v>
      </c>
      <c r="AL69" s="112">
        <v>1</v>
      </c>
      <c r="AM69" s="112">
        <v>4</v>
      </c>
      <c r="AN69" s="112">
        <v>4</v>
      </c>
      <c r="AO69" s="150">
        <f t="shared" si="45"/>
        <v>15</v>
      </c>
      <c r="AP69" s="150">
        <f t="shared" si="46"/>
        <v>21.875</v>
      </c>
      <c r="AQ69" s="151">
        <f t="shared" si="47"/>
        <v>7.4059561128526648</v>
      </c>
      <c r="AR69" s="655"/>
      <c r="AS69" s="425"/>
      <c r="AT69" s="425"/>
      <c r="AU69" s="425"/>
      <c r="AV69" s="425"/>
      <c r="AW69" s="652"/>
      <c r="AX69" s="655"/>
      <c r="AY69" s="635"/>
      <c r="AZ69" s="635"/>
    </row>
    <row r="70" spans="1:52">
      <c r="A70" s="683"/>
      <c r="B70" s="180">
        <f>'5- Valoracion CUALITATIVA'!B100</f>
        <v>33.855799373040753</v>
      </c>
      <c r="C70" s="103" t="s">
        <v>187</v>
      </c>
      <c r="D70" s="161"/>
      <c r="E70" s="114" t="s">
        <v>0</v>
      </c>
      <c r="F70" s="91"/>
      <c r="G70" s="91"/>
      <c r="H70" s="91"/>
      <c r="I70" s="91"/>
      <c r="J70" s="91"/>
      <c r="K70" s="91"/>
      <c r="L70" s="174">
        <f t="shared" si="48"/>
        <v>0</v>
      </c>
      <c r="M70" s="174">
        <f t="shared" si="49"/>
        <v>0</v>
      </c>
      <c r="N70" s="174">
        <f t="shared" si="42"/>
        <v>0</v>
      </c>
      <c r="O70" s="112">
        <v>2</v>
      </c>
      <c r="P70" s="112">
        <v>2</v>
      </c>
      <c r="Q70" s="112">
        <v>4</v>
      </c>
      <c r="R70" s="112">
        <v>1</v>
      </c>
      <c r="S70" s="112">
        <v>4</v>
      </c>
      <c r="T70" s="112">
        <v>1</v>
      </c>
      <c r="U70" s="170">
        <f t="shared" si="43"/>
        <v>14</v>
      </c>
      <c r="V70" s="170">
        <f t="shared" si="50"/>
        <v>18.75</v>
      </c>
      <c r="W70" s="151">
        <f t="shared" si="44"/>
        <v>6.3479623824451412</v>
      </c>
      <c r="X70" s="664"/>
      <c r="Y70" s="425"/>
      <c r="Z70" s="425"/>
      <c r="AA70" s="425"/>
      <c r="AB70" s="425"/>
      <c r="AC70" s="425"/>
      <c r="AD70" s="425"/>
      <c r="AE70" s="425"/>
      <c r="AF70" s="425"/>
      <c r="AG70" s="652"/>
      <c r="AH70" s="155"/>
      <c r="AI70" s="112">
        <v>2</v>
      </c>
      <c r="AJ70" s="112">
        <v>2</v>
      </c>
      <c r="AK70" s="112">
        <v>4</v>
      </c>
      <c r="AL70" s="112">
        <v>1</v>
      </c>
      <c r="AM70" s="112">
        <v>4</v>
      </c>
      <c r="AN70" s="112">
        <v>1</v>
      </c>
      <c r="AO70" s="150">
        <f t="shared" si="45"/>
        <v>14</v>
      </c>
      <c r="AP70" s="150">
        <f t="shared" si="46"/>
        <v>18.75</v>
      </c>
      <c r="AQ70" s="151">
        <f t="shared" si="47"/>
        <v>6.3479623824451412</v>
      </c>
      <c r="AR70" s="655"/>
      <c r="AS70" s="425"/>
      <c r="AT70" s="425"/>
      <c r="AU70" s="425"/>
      <c r="AV70" s="425"/>
      <c r="AW70" s="652"/>
      <c r="AX70" s="655"/>
      <c r="AY70" s="635"/>
      <c r="AZ70" s="635"/>
    </row>
    <row r="71" spans="1:52" ht="28.5">
      <c r="A71" s="683"/>
      <c r="B71" s="180">
        <f>'5- Valoracion CUALITATIVA'!B101</f>
        <v>33.855799373040753</v>
      </c>
      <c r="C71" s="103" t="s">
        <v>199</v>
      </c>
      <c r="D71" s="161"/>
      <c r="E71" s="114" t="s">
        <v>0</v>
      </c>
      <c r="F71" s="107"/>
      <c r="G71" s="107"/>
      <c r="H71" s="107"/>
      <c r="I71" s="107"/>
      <c r="J71" s="107"/>
      <c r="K71" s="107"/>
      <c r="L71" s="174">
        <f t="shared" si="48"/>
        <v>0</v>
      </c>
      <c r="M71" s="174">
        <f t="shared" si="49"/>
        <v>0</v>
      </c>
      <c r="N71" s="174">
        <f t="shared" si="42"/>
        <v>0</v>
      </c>
      <c r="O71" s="112">
        <v>2</v>
      </c>
      <c r="P71" s="112">
        <v>1</v>
      </c>
      <c r="Q71" s="112">
        <v>4</v>
      </c>
      <c r="R71" s="112">
        <v>1</v>
      </c>
      <c r="S71" s="112">
        <v>4</v>
      </c>
      <c r="T71" s="112">
        <v>1</v>
      </c>
      <c r="U71" s="170">
        <f t="shared" si="43"/>
        <v>13</v>
      </c>
      <c r="V71" s="170">
        <f t="shared" si="50"/>
        <v>15.625</v>
      </c>
      <c r="W71" s="151">
        <f t="shared" si="44"/>
        <v>5.2899686520376177</v>
      </c>
      <c r="X71" s="664"/>
      <c r="Y71" s="425"/>
      <c r="Z71" s="425"/>
      <c r="AA71" s="425"/>
      <c r="AB71" s="425"/>
      <c r="AC71" s="425"/>
      <c r="AD71" s="425"/>
      <c r="AE71" s="425"/>
      <c r="AF71" s="425"/>
      <c r="AG71" s="652"/>
      <c r="AH71" s="155"/>
      <c r="AI71" s="112">
        <v>2</v>
      </c>
      <c r="AJ71" s="112">
        <v>1</v>
      </c>
      <c r="AK71" s="112">
        <v>4</v>
      </c>
      <c r="AL71" s="112">
        <v>1</v>
      </c>
      <c r="AM71" s="112">
        <v>4</v>
      </c>
      <c r="AN71" s="112">
        <v>1</v>
      </c>
      <c r="AO71" s="150">
        <f t="shared" si="45"/>
        <v>13</v>
      </c>
      <c r="AP71" s="150">
        <f t="shared" si="46"/>
        <v>15.625</v>
      </c>
      <c r="AQ71" s="151">
        <f t="shared" si="47"/>
        <v>5.2899686520376177</v>
      </c>
      <c r="AR71" s="655"/>
      <c r="AS71" s="425"/>
      <c r="AT71" s="425"/>
      <c r="AU71" s="425"/>
      <c r="AV71" s="425"/>
      <c r="AW71" s="652"/>
      <c r="AX71" s="655"/>
      <c r="AY71" s="635"/>
      <c r="AZ71" s="635"/>
    </row>
    <row r="72" spans="1:52">
      <c r="A72" s="683"/>
      <c r="B72" s="180">
        <f>'5- Valoracion CUALITATIVA'!B102</f>
        <v>33.855799373040753</v>
      </c>
      <c r="C72" s="103" t="s">
        <v>200</v>
      </c>
      <c r="D72" s="161"/>
      <c r="E72" s="114" t="s">
        <v>216</v>
      </c>
      <c r="F72" s="107">
        <v>2</v>
      </c>
      <c r="G72" s="107">
        <v>2</v>
      </c>
      <c r="H72" s="107">
        <v>4</v>
      </c>
      <c r="I72" s="107">
        <v>1</v>
      </c>
      <c r="J72" s="107">
        <v>2</v>
      </c>
      <c r="K72" s="107">
        <v>1</v>
      </c>
      <c r="L72" s="174">
        <f t="shared" si="48"/>
        <v>18</v>
      </c>
      <c r="M72" s="174">
        <f t="shared" si="49"/>
        <v>31.25</v>
      </c>
      <c r="N72" s="174">
        <f t="shared" si="42"/>
        <v>10.579937304075235</v>
      </c>
      <c r="O72" s="172"/>
      <c r="P72" s="168"/>
      <c r="Q72" s="169"/>
      <c r="R72" s="169"/>
      <c r="S72" s="169"/>
      <c r="T72" s="169"/>
      <c r="U72" s="170">
        <f t="shared" si="43"/>
        <v>0</v>
      </c>
      <c r="V72" s="170">
        <f t="shared" si="50"/>
        <v>0</v>
      </c>
      <c r="W72" s="151">
        <f t="shared" si="44"/>
        <v>0</v>
      </c>
      <c r="X72" s="664"/>
      <c r="Y72" s="425"/>
      <c r="Z72" s="425"/>
      <c r="AA72" s="425"/>
      <c r="AB72" s="425"/>
      <c r="AC72" s="425"/>
      <c r="AD72" s="425"/>
      <c r="AE72" s="425"/>
      <c r="AF72" s="425"/>
      <c r="AG72" s="652"/>
      <c r="AH72" s="155"/>
      <c r="AI72" s="112"/>
      <c r="AJ72" s="112"/>
      <c r="AK72" s="112"/>
      <c r="AL72" s="112"/>
      <c r="AM72" s="112"/>
      <c r="AN72" s="112"/>
      <c r="AO72" s="150">
        <f t="shared" si="45"/>
        <v>0</v>
      </c>
      <c r="AP72" s="150">
        <f t="shared" si="46"/>
        <v>0</v>
      </c>
      <c r="AQ72" s="151">
        <f t="shared" si="47"/>
        <v>0</v>
      </c>
      <c r="AR72" s="655"/>
      <c r="AS72" s="425"/>
      <c r="AT72" s="425"/>
      <c r="AU72" s="425"/>
      <c r="AV72" s="425"/>
      <c r="AW72" s="652"/>
      <c r="AX72" s="655"/>
      <c r="AY72" s="635"/>
      <c r="AZ72" s="635"/>
    </row>
    <row r="73" spans="1:52" ht="15.75" thickBot="1">
      <c r="A73" s="683"/>
      <c r="B73" s="180">
        <f>'5- Valoracion CUALITATIVA'!B103</f>
        <v>33.855799373040753</v>
      </c>
      <c r="C73" s="103" t="s">
        <v>130</v>
      </c>
      <c r="D73" s="161"/>
      <c r="E73" s="114" t="s">
        <v>216</v>
      </c>
      <c r="F73" s="107">
        <v>1</v>
      </c>
      <c r="G73" s="107">
        <v>2</v>
      </c>
      <c r="H73" s="107">
        <v>4</v>
      </c>
      <c r="I73" s="107">
        <v>1</v>
      </c>
      <c r="J73" s="107">
        <v>4</v>
      </c>
      <c r="K73" s="107">
        <v>1</v>
      </c>
      <c r="L73" s="174">
        <f t="shared" si="48"/>
        <v>17</v>
      </c>
      <c r="M73" s="174">
        <f t="shared" si="49"/>
        <v>28.125</v>
      </c>
      <c r="N73" s="174">
        <f t="shared" si="42"/>
        <v>9.5219435736677127</v>
      </c>
      <c r="O73" s="172"/>
      <c r="P73" s="168"/>
      <c r="Q73" s="169"/>
      <c r="R73" s="169"/>
      <c r="S73" s="169"/>
      <c r="T73" s="169"/>
      <c r="U73" s="170">
        <f t="shared" si="43"/>
        <v>0</v>
      </c>
      <c r="V73" s="170">
        <f t="shared" si="50"/>
        <v>0</v>
      </c>
      <c r="W73" s="151">
        <f t="shared" si="44"/>
        <v>0</v>
      </c>
      <c r="X73" s="664"/>
      <c r="Y73" s="425"/>
      <c r="Z73" s="425"/>
      <c r="AA73" s="425"/>
      <c r="AB73" s="425"/>
      <c r="AC73" s="425"/>
      <c r="AD73" s="425"/>
      <c r="AE73" s="425"/>
      <c r="AF73" s="425"/>
      <c r="AG73" s="653"/>
      <c r="AH73" s="155"/>
      <c r="AI73" s="112"/>
      <c r="AJ73" s="112"/>
      <c r="AK73" s="112"/>
      <c r="AL73" s="112"/>
      <c r="AM73" s="112"/>
      <c r="AN73" s="112"/>
      <c r="AO73" s="150">
        <f t="shared" si="45"/>
        <v>0</v>
      </c>
      <c r="AP73" s="150">
        <f t="shared" si="46"/>
        <v>0</v>
      </c>
      <c r="AQ73" s="151">
        <f t="shared" si="47"/>
        <v>0</v>
      </c>
      <c r="AR73" s="655"/>
      <c r="AS73" s="425"/>
      <c r="AT73" s="425"/>
      <c r="AU73" s="425"/>
      <c r="AV73" s="425"/>
      <c r="AW73" s="653"/>
      <c r="AX73" s="655"/>
      <c r="AY73" s="635"/>
      <c r="AZ73" s="635"/>
    </row>
    <row r="74" spans="1:52" ht="15.75" thickBot="1">
      <c r="A74" s="640"/>
      <c r="B74" s="179">
        <f>'5- Valoracion CUALITATIVA'!B104</f>
        <v>33.855799373040753</v>
      </c>
      <c r="C74" s="638"/>
      <c r="D74" s="639"/>
      <c r="E74" s="640"/>
      <c r="F74" s="641" t="s">
        <v>183</v>
      </c>
      <c r="G74" s="642"/>
      <c r="H74" s="642"/>
      <c r="I74" s="642"/>
      <c r="J74" s="642"/>
      <c r="K74" s="640"/>
      <c r="L74" s="165">
        <f>IF(SUM($L66:$L73),(1-EXP(-((SUM($L66:$L73)/COUNTIF($L66:$L73,"&gt;0"))^1)))*($E$6-(MAX($L66:$L73)))*(1-1/(EXP((((COUNTIF($L66:$L73,"&gt;0")^1)-1)*0.1))))+(MAX($L66:$L73)),0)</f>
        <v>20.093576750639194</v>
      </c>
      <c r="M74" s="166">
        <f t="shared" si="49"/>
        <v>37.792427345747484</v>
      </c>
      <c r="N74" s="167">
        <f>IF(SUM($L66:$L73),(($M74*$B74)/100),0)</f>
        <v>12.794928380378458</v>
      </c>
      <c r="O74" s="643" t="s">
        <v>184</v>
      </c>
      <c r="P74" s="642"/>
      <c r="Q74" s="642"/>
      <c r="R74" s="642"/>
      <c r="S74" s="642"/>
      <c r="T74" s="640"/>
      <c r="U74" s="165">
        <f>IF(SUM($U66:$U73),(1-EXP(-((SUM($U66:$U73)/COUNTIF($U66:$U73,"&gt;0"))^1)))*($E$6-(MAX($U66:$U73)))*(1-1/(EXP((((COUNTIF($U66:$U73,"&gt;0")^1)-1)*0.1))))+(MAX($U66:$U73)),0)</f>
        <v>24.836720021424981</v>
      </c>
      <c r="V74" s="166">
        <f t="shared" si="50"/>
        <v>52.614750066953064</v>
      </c>
      <c r="W74" s="167">
        <f>IF(SUM($U66:$U73),(($V74*$B74)/100),0)</f>
        <v>17.813144223294454</v>
      </c>
      <c r="X74" s="139" t="s">
        <v>158</v>
      </c>
      <c r="Y74" s="140">
        <f>$N74-$W74</f>
        <v>-5.0182158429159962</v>
      </c>
      <c r="Z74" s="644" t="s">
        <v>240</v>
      </c>
      <c r="AA74" s="639"/>
      <c r="AB74" s="639"/>
      <c r="AC74" s="639"/>
      <c r="AD74" s="639"/>
      <c r="AE74" s="639"/>
      <c r="AF74" s="639"/>
      <c r="AG74" s="645"/>
      <c r="AH74" s="646" t="s">
        <v>185</v>
      </c>
      <c r="AI74" s="639"/>
      <c r="AJ74" s="639"/>
      <c r="AK74" s="639"/>
      <c r="AL74" s="639"/>
      <c r="AM74" s="639"/>
      <c r="AN74" s="647"/>
      <c r="AO74" s="156">
        <f>IF(SUM($AO66:$AO73),(1-EXP(-((SUM($AO66:$AO73)/COUNTIF($AO66:$AO73,"&gt;0"))^1)))*($E$6-(MAX($AO66:$AO73)))*(1-1/(EXP((((COUNTIF($AO66:$AO73,"&gt;0")^1)-1)*0.1))))+(MAX($AO66:$AO73)),0)</f>
        <v>24.836720021424981</v>
      </c>
      <c r="AP74" s="156">
        <f t="shared" si="46"/>
        <v>52.614750066953064</v>
      </c>
      <c r="AQ74" s="157">
        <f>IF(SUM($AO66:$AO73),(($AP74*$B74)/100),0)</f>
        <v>17.813144223294454</v>
      </c>
      <c r="AR74" s="158" t="s">
        <v>186</v>
      </c>
      <c r="AS74" s="159">
        <f>$N74-$AQ74</f>
        <v>-5.0182158429159962</v>
      </c>
      <c r="AT74" s="648"/>
      <c r="AU74" s="639"/>
      <c r="AV74" s="639"/>
      <c r="AW74" s="645"/>
      <c r="AX74" s="649"/>
      <c r="AY74" s="645"/>
      <c r="AZ74" s="637"/>
    </row>
    <row r="76" spans="1:52" ht="15.75" thickBot="1"/>
    <row r="77" spans="1:52" ht="15" customHeight="1">
      <c r="A77" s="672" t="s">
        <v>146</v>
      </c>
      <c r="B77" s="673" t="s">
        <v>147</v>
      </c>
      <c r="C77" s="674" t="s">
        <v>148</v>
      </c>
      <c r="D77" s="676" t="s">
        <v>149</v>
      </c>
      <c r="E77" s="677" t="s">
        <v>150</v>
      </c>
      <c r="F77" s="631" t="s">
        <v>241</v>
      </c>
      <c r="G77" s="632"/>
      <c r="H77" s="632"/>
      <c r="I77" s="632"/>
      <c r="J77" s="632"/>
      <c r="K77" s="633"/>
      <c r="L77" s="665" t="s">
        <v>152</v>
      </c>
      <c r="M77" s="632"/>
      <c r="N77" s="666"/>
      <c r="O77" s="667" t="s">
        <v>225</v>
      </c>
      <c r="P77" s="658"/>
      <c r="Q77" s="658"/>
      <c r="R77" s="658"/>
      <c r="S77" s="658"/>
      <c r="T77" s="668"/>
      <c r="U77" s="657" t="s">
        <v>152</v>
      </c>
      <c r="V77" s="658"/>
      <c r="W77" s="659"/>
      <c r="X77" s="669" t="s">
        <v>226</v>
      </c>
      <c r="Y77" s="658"/>
      <c r="Z77" s="658"/>
      <c r="AA77" s="658"/>
      <c r="AB77" s="658"/>
      <c r="AC77" s="658"/>
      <c r="AD77" s="658"/>
      <c r="AE77" s="658"/>
      <c r="AF77" s="658"/>
      <c r="AG77" s="658"/>
      <c r="AH77" s="670" t="s">
        <v>154</v>
      </c>
      <c r="AI77" s="657" t="s">
        <v>227</v>
      </c>
      <c r="AJ77" s="658"/>
      <c r="AK77" s="658"/>
      <c r="AL77" s="658"/>
      <c r="AM77" s="658"/>
      <c r="AN77" s="668"/>
      <c r="AO77" s="657" t="s">
        <v>152</v>
      </c>
      <c r="AP77" s="658"/>
      <c r="AQ77" s="659"/>
      <c r="AR77" s="660" t="s">
        <v>228</v>
      </c>
      <c r="AS77" s="658"/>
      <c r="AT77" s="658"/>
      <c r="AU77" s="658"/>
      <c r="AV77" s="658"/>
      <c r="AW77" s="659"/>
      <c r="AX77" s="661" t="s">
        <v>229</v>
      </c>
      <c r="AY77" s="659"/>
      <c r="AZ77" s="662" t="s">
        <v>157</v>
      </c>
    </row>
    <row r="78" spans="1:52" ht="19.5" thickBot="1">
      <c r="A78" s="671"/>
      <c r="B78" s="637"/>
      <c r="C78" s="675"/>
      <c r="D78" s="675"/>
      <c r="E78" s="678"/>
      <c r="F78" s="181" t="s">
        <v>160</v>
      </c>
      <c r="G78" s="182" t="s">
        <v>161</v>
      </c>
      <c r="H78" s="182" t="s">
        <v>162</v>
      </c>
      <c r="I78" s="182" t="s">
        <v>163</v>
      </c>
      <c r="J78" s="182" t="s">
        <v>164</v>
      </c>
      <c r="K78" s="182" t="s">
        <v>165</v>
      </c>
      <c r="L78" s="186" t="s">
        <v>242</v>
      </c>
      <c r="M78" s="186" t="s">
        <v>243</v>
      </c>
      <c r="N78" s="187" t="s">
        <v>244</v>
      </c>
      <c r="O78" s="184" t="s">
        <v>160</v>
      </c>
      <c r="P78" s="141" t="s">
        <v>161</v>
      </c>
      <c r="Q78" s="141" t="s">
        <v>162</v>
      </c>
      <c r="R78" s="141" t="s">
        <v>163</v>
      </c>
      <c r="S78" s="141" t="s">
        <v>164</v>
      </c>
      <c r="T78" s="141" t="s">
        <v>165</v>
      </c>
      <c r="U78" s="142" t="s">
        <v>245</v>
      </c>
      <c r="V78" s="142" t="s">
        <v>246</v>
      </c>
      <c r="W78" s="143" t="s">
        <v>247</v>
      </c>
      <c r="X78" s="136" t="s">
        <v>230</v>
      </c>
      <c r="Y78" s="137" t="s">
        <v>236</v>
      </c>
      <c r="Z78" s="137" t="s">
        <v>237</v>
      </c>
      <c r="AA78" s="137" t="s">
        <v>238</v>
      </c>
      <c r="AB78" s="137" t="s">
        <v>239</v>
      </c>
      <c r="AC78" s="137" t="s">
        <v>231</v>
      </c>
      <c r="AD78" s="137" t="s">
        <v>232</v>
      </c>
      <c r="AE78" s="137" t="s">
        <v>233</v>
      </c>
      <c r="AF78" s="137" t="s">
        <v>234</v>
      </c>
      <c r="AG78" s="138" t="s">
        <v>235</v>
      </c>
      <c r="AH78" s="671"/>
      <c r="AI78" s="141" t="s">
        <v>248</v>
      </c>
      <c r="AJ78" s="141" t="s">
        <v>249</v>
      </c>
      <c r="AK78" s="141" t="s">
        <v>250</v>
      </c>
      <c r="AL78" s="141" t="s">
        <v>251</v>
      </c>
      <c r="AM78" s="141" t="s">
        <v>252</v>
      </c>
      <c r="AN78" s="141" t="s">
        <v>253</v>
      </c>
      <c r="AO78" s="142" t="s">
        <v>254</v>
      </c>
      <c r="AP78" s="142" t="s">
        <v>255</v>
      </c>
      <c r="AQ78" s="142" t="s">
        <v>256</v>
      </c>
      <c r="AR78" s="144" t="s">
        <v>257</v>
      </c>
      <c r="AS78" s="137" t="s">
        <v>258</v>
      </c>
      <c r="AT78" s="137" t="s">
        <v>259</v>
      </c>
      <c r="AU78" s="137" t="s">
        <v>260</v>
      </c>
      <c r="AV78" s="137" t="s">
        <v>261</v>
      </c>
      <c r="AW78" s="145" t="s">
        <v>262</v>
      </c>
      <c r="AX78" s="146" t="s">
        <v>156</v>
      </c>
      <c r="AY78" s="147" t="s">
        <v>263</v>
      </c>
      <c r="AZ78" s="637"/>
    </row>
    <row r="79" spans="1:52" ht="15.75" thickBot="1">
      <c r="A79" s="682" t="s">
        <v>265</v>
      </c>
      <c r="B79" s="130">
        <f>'5- Valoracion CUALITATIVA'!B109</f>
        <v>33.036707452725253</v>
      </c>
      <c r="C79" s="87" t="s">
        <v>108</v>
      </c>
      <c r="D79" s="160"/>
      <c r="E79" s="89" t="s">
        <v>0</v>
      </c>
      <c r="F79" s="91"/>
      <c r="G79" s="91"/>
      <c r="H79" s="91"/>
      <c r="I79" s="91"/>
      <c r="J79" s="91"/>
      <c r="K79" s="91"/>
      <c r="L79" s="185">
        <f>(3*$F79)+(2*$G79)+$H79+$I79+$J79+$K79</f>
        <v>0</v>
      </c>
      <c r="M79" s="185">
        <f>IF($L79&lt;&gt;0,(($L79-$M$6)/($E$6-$M$6))*100,0)</f>
        <v>0</v>
      </c>
      <c r="N79" s="185">
        <f t="shared" ref="N79:N90" si="51">($M79*$B79)/100</f>
        <v>0</v>
      </c>
      <c r="O79" s="95">
        <v>4</v>
      </c>
      <c r="P79" s="95">
        <v>4</v>
      </c>
      <c r="Q79" s="95">
        <v>6</v>
      </c>
      <c r="R79" s="95">
        <v>4</v>
      </c>
      <c r="S79" s="95">
        <v>4</v>
      </c>
      <c r="T79" s="95">
        <v>4</v>
      </c>
      <c r="U79" s="150">
        <f t="shared" ref="U79:U90" si="52">$O79+$P79+$Q79+$R79+$S79+$T79</f>
        <v>26</v>
      </c>
      <c r="V79" s="150">
        <f>IF($U79&lt;&gt;0,(($U79-$M$6)/($E$6-$M$6))*100,0)</f>
        <v>56.25</v>
      </c>
      <c r="W79" s="151">
        <f t="shared" ref="W79:W90" si="53">($V79*$B79)/100</f>
        <v>18.583147942157954</v>
      </c>
      <c r="X79" s="663">
        <v>181</v>
      </c>
      <c r="Y79" s="650">
        <v>100</v>
      </c>
      <c r="Z79" s="650">
        <v>40</v>
      </c>
      <c r="AA79" s="650">
        <v>1</v>
      </c>
      <c r="AB79" s="650">
        <v>0.26679999999999998</v>
      </c>
      <c r="AC79" s="650">
        <f>+AB79-AA79</f>
        <v>-0.73320000000000007</v>
      </c>
      <c r="AD79" s="650">
        <v>0.25</v>
      </c>
      <c r="AE79" s="650">
        <f>(1/(1+$AD79))+(($AD79*(ABS(($M91-$V91))-50))/(50*(1+$AD79)))</f>
        <v>0.62949829281217917</v>
      </c>
      <c r="AF79" s="650">
        <f>$AE79*$AC79</f>
        <v>-0.46154814828988983</v>
      </c>
      <c r="AG79" s="651">
        <f>$AF79*$B79</f>
        <v>-15.248031150400143</v>
      </c>
      <c r="AH79" s="152"/>
      <c r="AI79" s="100">
        <v>4</v>
      </c>
      <c r="AJ79" s="100">
        <v>2</v>
      </c>
      <c r="AK79" s="100">
        <v>4</v>
      </c>
      <c r="AL79" s="100">
        <v>4</v>
      </c>
      <c r="AM79" s="100">
        <v>4</v>
      </c>
      <c r="AN79" s="100">
        <v>4</v>
      </c>
      <c r="AO79" s="150">
        <f t="shared" ref="AO79:AO90" si="54">$AI79+$AJ79+$AK79+$AL79+$AM79+$AN79</f>
        <v>22</v>
      </c>
      <c r="AP79" s="150">
        <f>IF($AO79&lt;&gt;0,(($AO79-$M$6)/($E$6-$M$6))*100,0)</f>
        <v>43.75</v>
      </c>
      <c r="AQ79" s="151">
        <f t="shared" ref="AQ79:AQ90" si="55">($AP79*$B79)/100</f>
        <v>14.453559510567297</v>
      </c>
      <c r="AR79" s="656">
        <v>75</v>
      </c>
      <c r="AS79" s="650">
        <v>0.5</v>
      </c>
      <c r="AT79" s="650">
        <f>+AS79-AA79</f>
        <v>-0.5</v>
      </c>
      <c r="AU79" s="650">
        <f>(1/(1+$AD79))+(($AD79*(ABS(($M91-$AP91))-50))/(50*(1+$AD79)))</f>
        <v>0.62949829280156877</v>
      </c>
      <c r="AV79" s="650">
        <f>$AT79*$AU79</f>
        <v>-0.31474914640078439</v>
      </c>
      <c r="AW79" s="651">
        <f>$AV79*$B79</f>
        <v>-10.398275470637705</v>
      </c>
      <c r="AX79" s="654">
        <f>$AS91-$Y91</f>
        <v>8.7633367229500436E-10</v>
      </c>
      <c r="AY79" s="634">
        <f>$AW79-$AG79</f>
        <v>4.8497556797624384</v>
      </c>
      <c r="AZ79" s="636"/>
    </row>
    <row r="80" spans="1:52" ht="15.75" thickBot="1">
      <c r="A80" s="683"/>
      <c r="B80" s="130">
        <f>'5- Valoracion CUALITATIVA'!B110</f>
        <v>33.036707452725253</v>
      </c>
      <c r="C80" s="103" t="s">
        <v>109</v>
      </c>
      <c r="D80" s="161"/>
      <c r="E80" s="105" t="s">
        <v>0</v>
      </c>
      <c r="F80" s="107"/>
      <c r="G80" s="107"/>
      <c r="H80" s="107"/>
      <c r="I80" s="107"/>
      <c r="J80" s="107"/>
      <c r="K80" s="107"/>
      <c r="L80" s="185">
        <f t="shared" ref="L80:L90" si="56">(3*$F80)+(2*$G80)+$H80+$I80+$J80+$K80</f>
        <v>0</v>
      </c>
      <c r="M80" s="185">
        <f t="shared" ref="M80:M90" si="57">IF($L80&lt;&gt;0,(($L80-$M$6)/($E$6-$M$6))*100,0)</f>
        <v>0</v>
      </c>
      <c r="N80" s="185">
        <f t="shared" si="51"/>
        <v>0</v>
      </c>
      <c r="O80" s="112">
        <v>4</v>
      </c>
      <c r="P80" s="112">
        <v>4</v>
      </c>
      <c r="Q80" s="112">
        <v>6</v>
      </c>
      <c r="R80" s="112">
        <v>1</v>
      </c>
      <c r="S80" s="112">
        <v>2</v>
      </c>
      <c r="T80" s="112">
        <v>4</v>
      </c>
      <c r="U80" s="164">
        <f t="shared" si="52"/>
        <v>21</v>
      </c>
      <c r="V80" s="164">
        <f t="shared" ref="V80:V91" si="58">IF($U80&lt;&gt;0,(($U80-$M$6)/($E$6-$M$6))*100,0)</f>
        <v>40.625</v>
      </c>
      <c r="W80" s="151">
        <f t="shared" si="53"/>
        <v>13.421162402669633</v>
      </c>
      <c r="X80" s="664"/>
      <c r="Y80" s="425"/>
      <c r="Z80" s="425"/>
      <c r="AA80" s="425"/>
      <c r="AB80" s="425"/>
      <c r="AC80" s="425"/>
      <c r="AD80" s="425"/>
      <c r="AE80" s="425"/>
      <c r="AF80" s="425"/>
      <c r="AG80" s="652"/>
      <c r="AH80" s="155"/>
      <c r="AI80" s="112">
        <v>4</v>
      </c>
      <c r="AJ80" s="112">
        <v>2</v>
      </c>
      <c r="AK80" s="112">
        <v>4</v>
      </c>
      <c r="AL80" s="112">
        <v>4</v>
      </c>
      <c r="AM80" s="112">
        <v>4</v>
      </c>
      <c r="AN80" s="112">
        <v>4</v>
      </c>
      <c r="AO80" s="150">
        <f t="shared" si="54"/>
        <v>22</v>
      </c>
      <c r="AP80" s="150">
        <f t="shared" ref="AP80:AP91" si="59">IF($AO80&lt;&gt;0,(($AO80-$M$6)/($E$6-$M$6))*100,0)</f>
        <v>43.75</v>
      </c>
      <c r="AQ80" s="151">
        <f t="shared" si="55"/>
        <v>14.453559510567297</v>
      </c>
      <c r="AR80" s="655"/>
      <c r="AS80" s="425"/>
      <c r="AT80" s="425"/>
      <c r="AU80" s="425"/>
      <c r="AV80" s="425"/>
      <c r="AW80" s="652"/>
      <c r="AX80" s="655"/>
      <c r="AY80" s="635"/>
      <c r="AZ80" s="635"/>
    </row>
    <row r="81" spans="1:52" ht="15.75" thickBot="1">
      <c r="A81" s="683"/>
      <c r="B81" s="130">
        <f>'5- Valoracion CUALITATIVA'!B111</f>
        <v>33.036707452725253</v>
      </c>
      <c r="C81" s="103" t="s">
        <v>192</v>
      </c>
      <c r="D81" s="161"/>
      <c r="E81" s="105" t="s">
        <v>0</v>
      </c>
      <c r="F81" s="107"/>
      <c r="G81" s="107"/>
      <c r="H81" s="107"/>
      <c r="I81" s="107"/>
      <c r="J81" s="107"/>
      <c r="K81" s="107"/>
      <c r="L81" s="185">
        <f t="shared" si="56"/>
        <v>0</v>
      </c>
      <c r="M81" s="185">
        <f t="shared" si="57"/>
        <v>0</v>
      </c>
      <c r="N81" s="185">
        <f t="shared" si="51"/>
        <v>0</v>
      </c>
      <c r="O81" s="112">
        <v>4</v>
      </c>
      <c r="P81" s="112">
        <v>4</v>
      </c>
      <c r="Q81" s="112">
        <v>6</v>
      </c>
      <c r="R81" s="112">
        <v>4</v>
      </c>
      <c r="S81" s="112">
        <v>2</v>
      </c>
      <c r="T81" s="112">
        <v>4</v>
      </c>
      <c r="U81" s="170">
        <f t="shared" si="52"/>
        <v>24</v>
      </c>
      <c r="V81" s="170">
        <f t="shared" si="58"/>
        <v>50</v>
      </c>
      <c r="W81" s="151">
        <f t="shared" si="53"/>
        <v>16.518353726362626</v>
      </c>
      <c r="X81" s="664"/>
      <c r="Y81" s="425"/>
      <c r="Z81" s="425"/>
      <c r="AA81" s="425"/>
      <c r="AB81" s="425"/>
      <c r="AC81" s="425"/>
      <c r="AD81" s="425"/>
      <c r="AE81" s="425"/>
      <c r="AF81" s="425"/>
      <c r="AG81" s="652"/>
      <c r="AH81" s="155"/>
      <c r="AI81" s="112">
        <v>4</v>
      </c>
      <c r="AJ81" s="112">
        <v>4</v>
      </c>
      <c r="AK81" s="112">
        <v>6</v>
      </c>
      <c r="AL81" s="112">
        <v>4</v>
      </c>
      <c r="AM81" s="112">
        <v>2</v>
      </c>
      <c r="AN81" s="112">
        <v>4</v>
      </c>
      <c r="AO81" s="150">
        <f t="shared" si="54"/>
        <v>24</v>
      </c>
      <c r="AP81" s="150">
        <f t="shared" si="59"/>
        <v>50</v>
      </c>
      <c r="AQ81" s="151">
        <f t="shared" si="55"/>
        <v>16.518353726362626</v>
      </c>
      <c r="AR81" s="655"/>
      <c r="AS81" s="425"/>
      <c r="AT81" s="425"/>
      <c r="AU81" s="425"/>
      <c r="AV81" s="425"/>
      <c r="AW81" s="652"/>
      <c r="AX81" s="655"/>
      <c r="AY81" s="635"/>
      <c r="AZ81" s="635"/>
    </row>
    <row r="82" spans="1:52" ht="15.75" thickBot="1">
      <c r="A82" s="683"/>
      <c r="B82" s="130">
        <f>'5- Valoracion CUALITATIVA'!B112</f>
        <v>33.036707452725253</v>
      </c>
      <c r="C82" s="103" t="s">
        <v>187</v>
      </c>
      <c r="D82" s="161"/>
      <c r="E82" s="114" t="s">
        <v>0</v>
      </c>
      <c r="F82" s="91"/>
      <c r="G82" s="91"/>
      <c r="H82" s="91"/>
      <c r="I82" s="91"/>
      <c r="J82" s="91"/>
      <c r="K82" s="91"/>
      <c r="L82" s="185">
        <f t="shared" si="56"/>
        <v>0</v>
      </c>
      <c r="M82" s="185">
        <f t="shared" si="57"/>
        <v>0</v>
      </c>
      <c r="N82" s="185">
        <f t="shared" si="51"/>
        <v>0</v>
      </c>
      <c r="O82" s="112">
        <v>4</v>
      </c>
      <c r="P82" s="112">
        <v>2</v>
      </c>
      <c r="Q82" s="112">
        <v>4</v>
      </c>
      <c r="R82" s="112">
        <v>4</v>
      </c>
      <c r="S82" s="112">
        <v>5</v>
      </c>
      <c r="T82" s="112">
        <v>1</v>
      </c>
      <c r="U82" s="170">
        <f t="shared" si="52"/>
        <v>20</v>
      </c>
      <c r="V82" s="170">
        <f t="shared" si="58"/>
        <v>37.5</v>
      </c>
      <c r="W82" s="151">
        <f t="shared" si="53"/>
        <v>12.38876529477197</v>
      </c>
      <c r="X82" s="664"/>
      <c r="Y82" s="425"/>
      <c r="Z82" s="425"/>
      <c r="AA82" s="425"/>
      <c r="AB82" s="425"/>
      <c r="AC82" s="425"/>
      <c r="AD82" s="425"/>
      <c r="AE82" s="425"/>
      <c r="AF82" s="425"/>
      <c r="AG82" s="652"/>
      <c r="AH82" s="155"/>
      <c r="AI82" s="112">
        <v>4</v>
      </c>
      <c r="AJ82" s="112">
        <v>2</v>
      </c>
      <c r="AK82" s="112">
        <v>4</v>
      </c>
      <c r="AL82" s="112">
        <v>4</v>
      </c>
      <c r="AM82" s="112">
        <v>5</v>
      </c>
      <c r="AN82" s="112">
        <v>1</v>
      </c>
      <c r="AO82" s="150">
        <f t="shared" si="54"/>
        <v>20</v>
      </c>
      <c r="AP82" s="150">
        <f t="shared" si="59"/>
        <v>37.5</v>
      </c>
      <c r="AQ82" s="151">
        <f t="shared" si="55"/>
        <v>12.38876529477197</v>
      </c>
      <c r="AR82" s="655"/>
      <c r="AS82" s="425"/>
      <c r="AT82" s="425"/>
      <c r="AU82" s="425"/>
      <c r="AV82" s="425"/>
      <c r="AW82" s="652"/>
      <c r="AX82" s="655"/>
      <c r="AY82" s="635"/>
      <c r="AZ82" s="635"/>
    </row>
    <row r="83" spans="1:52" ht="15.75" thickBot="1">
      <c r="A83" s="683"/>
      <c r="B83" s="130">
        <f>'5- Valoracion CUALITATIVA'!B113</f>
        <v>33.036707452725253</v>
      </c>
      <c r="C83" s="103" t="s">
        <v>113</v>
      </c>
      <c r="D83" s="161"/>
      <c r="E83" s="114" t="s">
        <v>0</v>
      </c>
      <c r="F83" s="107"/>
      <c r="G83" s="107"/>
      <c r="H83" s="107"/>
      <c r="I83" s="107"/>
      <c r="J83" s="107"/>
      <c r="K83" s="107"/>
      <c r="L83" s="185">
        <f t="shared" si="56"/>
        <v>0</v>
      </c>
      <c r="M83" s="185">
        <f t="shared" si="57"/>
        <v>0</v>
      </c>
      <c r="N83" s="185">
        <f t="shared" si="51"/>
        <v>0</v>
      </c>
      <c r="O83" s="112">
        <v>2</v>
      </c>
      <c r="P83" s="112">
        <v>2</v>
      </c>
      <c r="Q83" s="112">
        <v>4</v>
      </c>
      <c r="R83" s="112">
        <v>4</v>
      </c>
      <c r="S83" s="112">
        <v>2</v>
      </c>
      <c r="T83" s="112">
        <v>1</v>
      </c>
      <c r="U83" s="170">
        <f t="shared" si="52"/>
        <v>15</v>
      </c>
      <c r="V83" s="170">
        <f t="shared" si="58"/>
        <v>21.875</v>
      </c>
      <c r="W83" s="151">
        <f t="shared" si="53"/>
        <v>7.2267797552836486</v>
      </c>
      <c r="X83" s="664"/>
      <c r="Y83" s="425"/>
      <c r="Z83" s="425"/>
      <c r="AA83" s="425"/>
      <c r="AB83" s="425"/>
      <c r="AC83" s="425"/>
      <c r="AD83" s="425"/>
      <c r="AE83" s="425"/>
      <c r="AF83" s="425"/>
      <c r="AG83" s="652"/>
      <c r="AH83" s="155"/>
      <c r="AI83" s="112">
        <v>2</v>
      </c>
      <c r="AJ83" s="112">
        <v>2</v>
      </c>
      <c r="AK83" s="112">
        <v>4</v>
      </c>
      <c r="AL83" s="112">
        <v>4</v>
      </c>
      <c r="AM83" s="112">
        <v>2</v>
      </c>
      <c r="AN83" s="112">
        <v>1</v>
      </c>
      <c r="AO83" s="150">
        <f t="shared" si="54"/>
        <v>15</v>
      </c>
      <c r="AP83" s="150">
        <f t="shared" si="59"/>
        <v>21.875</v>
      </c>
      <c r="AQ83" s="151">
        <f t="shared" si="55"/>
        <v>7.2267797552836486</v>
      </c>
      <c r="AR83" s="655"/>
      <c r="AS83" s="425"/>
      <c r="AT83" s="425"/>
      <c r="AU83" s="425"/>
      <c r="AV83" s="425"/>
      <c r="AW83" s="652"/>
      <c r="AX83" s="655"/>
      <c r="AY83" s="635"/>
      <c r="AZ83" s="635"/>
    </row>
    <row r="84" spans="1:52" ht="15.75" thickBot="1">
      <c r="A84" s="683"/>
      <c r="B84" s="130">
        <f>'5- Valoracion CUALITATIVA'!B114</f>
        <v>33.036707452725253</v>
      </c>
      <c r="C84" s="103" t="s">
        <v>114</v>
      </c>
      <c r="D84" s="161"/>
      <c r="E84" s="114" t="s">
        <v>0</v>
      </c>
      <c r="F84" s="107"/>
      <c r="G84" s="107"/>
      <c r="H84" s="107"/>
      <c r="I84" s="107"/>
      <c r="J84" s="107"/>
      <c r="K84" s="107"/>
      <c r="L84" s="185">
        <f t="shared" si="56"/>
        <v>0</v>
      </c>
      <c r="M84" s="185">
        <f t="shared" si="57"/>
        <v>0</v>
      </c>
      <c r="N84" s="185">
        <f t="shared" si="51"/>
        <v>0</v>
      </c>
      <c r="O84" s="112">
        <v>2</v>
      </c>
      <c r="P84" s="112">
        <v>2</v>
      </c>
      <c r="Q84" s="112">
        <v>4</v>
      </c>
      <c r="R84" s="112">
        <v>4</v>
      </c>
      <c r="S84" s="112">
        <v>2</v>
      </c>
      <c r="T84" s="112">
        <v>1</v>
      </c>
      <c r="U84" s="170">
        <f t="shared" si="52"/>
        <v>15</v>
      </c>
      <c r="V84" s="170">
        <f t="shared" si="58"/>
        <v>21.875</v>
      </c>
      <c r="W84" s="151">
        <f t="shared" si="53"/>
        <v>7.2267797552836486</v>
      </c>
      <c r="X84" s="664"/>
      <c r="Y84" s="425"/>
      <c r="Z84" s="425"/>
      <c r="AA84" s="425"/>
      <c r="AB84" s="425"/>
      <c r="AC84" s="425"/>
      <c r="AD84" s="425"/>
      <c r="AE84" s="425"/>
      <c r="AF84" s="425"/>
      <c r="AG84" s="652"/>
      <c r="AH84" s="155"/>
      <c r="AI84" s="112">
        <v>2</v>
      </c>
      <c r="AJ84" s="112">
        <v>2</v>
      </c>
      <c r="AK84" s="112">
        <v>4</v>
      </c>
      <c r="AL84" s="112">
        <v>4</v>
      </c>
      <c r="AM84" s="112">
        <v>2</v>
      </c>
      <c r="AN84" s="112">
        <v>1</v>
      </c>
      <c r="AO84" s="150">
        <f t="shared" si="54"/>
        <v>15</v>
      </c>
      <c r="AP84" s="150">
        <f t="shared" si="59"/>
        <v>21.875</v>
      </c>
      <c r="AQ84" s="151">
        <f t="shared" si="55"/>
        <v>7.2267797552836486</v>
      </c>
      <c r="AR84" s="655"/>
      <c r="AS84" s="425"/>
      <c r="AT84" s="425"/>
      <c r="AU84" s="425"/>
      <c r="AV84" s="425"/>
      <c r="AW84" s="652"/>
      <c r="AX84" s="655"/>
      <c r="AY84" s="635"/>
      <c r="AZ84" s="635"/>
    </row>
    <row r="85" spans="1:52" ht="15.75" thickBot="1">
      <c r="A85" s="683"/>
      <c r="B85" s="130">
        <f>'5- Valoracion CUALITATIVA'!B115</f>
        <v>33.036707452725253</v>
      </c>
      <c r="C85" s="103" t="s">
        <v>115</v>
      </c>
      <c r="D85" s="161"/>
      <c r="E85" s="114" t="s">
        <v>0</v>
      </c>
      <c r="F85" s="107"/>
      <c r="G85" s="107"/>
      <c r="H85" s="107"/>
      <c r="I85" s="107"/>
      <c r="J85" s="107"/>
      <c r="K85" s="107"/>
      <c r="L85" s="185">
        <f t="shared" si="56"/>
        <v>0</v>
      </c>
      <c r="M85" s="185">
        <f t="shared" si="57"/>
        <v>0</v>
      </c>
      <c r="N85" s="185">
        <f t="shared" si="51"/>
        <v>0</v>
      </c>
      <c r="O85" s="112">
        <v>4</v>
      </c>
      <c r="P85" s="112">
        <v>2</v>
      </c>
      <c r="Q85" s="112">
        <v>6</v>
      </c>
      <c r="R85" s="112">
        <v>4</v>
      </c>
      <c r="S85" s="112">
        <v>5</v>
      </c>
      <c r="T85" s="112">
        <v>1</v>
      </c>
      <c r="U85" s="170">
        <f t="shared" si="52"/>
        <v>22</v>
      </c>
      <c r="V85" s="170">
        <f t="shared" si="58"/>
        <v>43.75</v>
      </c>
      <c r="W85" s="151">
        <f t="shared" si="53"/>
        <v>14.453559510567297</v>
      </c>
      <c r="X85" s="664"/>
      <c r="Y85" s="425"/>
      <c r="Z85" s="425"/>
      <c r="AA85" s="425"/>
      <c r="AB85" s="425"/>
      <c r="AC85" s="425"/>
      <c r="AD85" s="425"/>
      <c r="AE85" s="425"/>
      <c r="AF85" s="425"/>
      <c r="AG85" s="652"/>
      <c r="AH85" s="155"/>
      <c r="AI85" s="112">
        <v>4</v>
      </c>
      <c r="AJ85" s="112">
        <v>2</v>
      </c>
      <c r="AK85" s="112">
        <v>6</v>
      </c>
      <c r="AL85" s="112">
        <v>4</v>
      </c>
      <c r="AM85" s="112">
        <v>5</v>
      </c>
      <c r="AN85" s="112">
        <v>1</v>
      </c>
      <c r="AO85" s="150">
        <f t="shared" si="54"/>
        <v>22</v>
      </c>
      <c r="AP85" s="150">
        <f t="shared" si="59"/>
        <v>43.75</v>
      </c>
      <c r="AQ85" s="151">
        <f t="shared" si="55"/>
        <v>14.453559510567297</v>
      </c>
      <c r="AR85" s="655"/>
      <c r="AS85" s="425"/>
      <c r="AT85" s="425"/>
      <c r="AU85" s="425"/>
      <c r="AV85" s="425"/>
      <c r="AW85" s="652"/>
      <c r="AX85" s="655"/>
      <c r="AY85" s="635"/>
      <c r="AZ85" s="635"/>
    </row>
    <row r="86" spans="1:52" ht="15.75" thickBot="1">
      <c r="A86" s="683"/>
      <c r="B86" s="130">
        <f>'5- Valoracion CUALITATIVA'!B116</f>
        <v>33.036707452725253</v>
      </c>
      <c r="C86" s="103" t="s">
        <v>196</v>
      </c>
      <c r="D86" s="161"/>
      <c r="E86" s="114" t="s">
        <v>0</v>
      </c>
      <c r="F86" s="107"/>
      <c r="G86" s="107"/>
      <c r="H86" s="107"/>
      <c r="I86" s="107"/>
      <c r="J86" s="107"/>
      <c r="K86" s="107"/>
      <c r="L86" s="185">
        <f t="shared" si="56"/>
        <v>0</v>
      </c>
      <c r="M86" s="185">
        <f t="shared" si="57"/>
        <v>0</v>
      </c>
      <c r="N86" s="185">
        <f t="shared" si="51"/>
        <v>0</v>
      </c>
      <c r="O86" s="112">
        <v>2</v>
      </c>
      <c r="P86" s="112">
        <v>4</v>
      </c>
      <c r="Q86" s="112">
        <v>12</v>
      </c>
      <c r="R86" s="112">
        <v>4</v>
      </c>
      <c r="S86" s="112">
        <v>2</v>
      </c>
      <c r="T86" s="112">
        <v>4</v>
      </c>
      <c r="U86" s="170">
        <f t="shared" si="52"/>
        <v>28</v>
      </c>
      <c r="V86" s="170">
        <f t="shared" si="58"/>
        <v>62.5</v>
      </c>
      <c r="W86" s="151">
        <f t="shared" si="53"/>
        <v>20.647942157953285</v>
      </c>
      <c r="X86" s="664"/>
      <c r="Y86" s="425"/>
      <c r="Z86" s="425"/>
      <c r="AA86" s="425"/>
      <c r="AB86" s="425"/>
      <c r="AC86" s="425"/>
      <c r="AD86" s="425"/>
      <c r="AE86" s="425"/>
      <c r="AF86" s="425"/>
      <c r="AG86" s="652"/>
      <c r="AH86" s="155"/>
      <c r="AI86" s="112">
        <v>2</v>
      </c>
      <c r="AJ86" s="112">
        <v>4</v>
      </c>
      <c r="AK86" s="112">
        <v>12</v>
      </c>
      <c r="AL86" s="112">
        <v>4</v>
      </c>
      <c r="AM86" s="112">
        <v>2</v>
      </c>
      <c r="AN86" s="112">
        <v>4</v>
      </c>
      <c r="AO86" s="150">
        <f t="shared" si="54"/>
        <v>28</v>
      </c>
      <c r="AP86" s="150">
        <f t="shared" si="59"/>
        <v>62.5</v>
      </c>
      <c r="AQ86" s="151">
        <f t="shared" si="55"/>
        <v>20.647942157953285</v>
      </c>
      <c r="AR86" s="655"/>
      <c r="AS86" s="425"/>
      <c r="AT86" s="425"/>
      <c r="AU86" s="425"/>
      <c r="AV86" s="425"/>
      <c r="AW86" s="652"/>
      <c r="AX86" s="655"/>
      <c r="AY86" s="635"/>
      <c r="AZ86" s="635"/>
    </row>
    <row r="87" spans="1:52" ht="15.75" thickBot="1">
      <c r="A87" s="683"/>
      <c r="B87" s="130">
        <f>'5- Valoracion CUALITATIVA'!B117</f>
        <v>33.036707452725253</v>
      </c>
      <c r="C87" s="103" t="s">
        <v>122</v>
      </c>
      <c r="D87" s="161"/>
      <c r="E87" s="114" t="s">
        <v>0</v>
      </c>
      <c r="F87" s="107"/>
      <c r="G87" s="107"/>
      <c r="H87" s="107"/>
      <c r="I87" s="107"/>
      <c r="J87" s="107"/>
      <c r="K87" s="107"/>
      <c r="L87" s="185">
        <f t="shared" si="56"/>
        <v>0</v>
      </c>
      <c r="M87" s="185">
        <f t="shared" si="57"/>
        <v>0</v>
      </c>
      <c r="N87" s="185">
        <f t="shared" si="51"/>
        <v>0</v>
      </c>
      <c r="O87" s="112">
        <v>2</v>
      </c>
      <c r="P87" s="112">
        <v>4</v>
      </c>
      <c r="Q87" s="112">
        <v>12</v>
      </c>
      <c r="R87" s="112">
        <v>4</v>
      </c>
      <c r="S87" s="112">
        <v>2</v>
      </c>
      <c r="T87" s="112">
        <v>4</v>
      </c>
      <c r="U87" s="170">
        <f t="shared" si="52"/>
        <v>28</v>
      </c>
      <c r="V87" s="170">
        <f t="shared" si="58"/>
        <v>62.5</v>
      </c>
      <c r="W87" s="151">
        <f t="shared" si="53"/>
        <v>20.647942157953285</v>
      </c>
      <c r="X87" s="664"/>
      <c r="Y87" s="425"/>
      <c r="Z87" s="425"/>
      <c r="AA87" s="425"/>
      <c r="AB87" s="425"/>
      <c r="AC87" s="425"/>
      <c r="AD87" s="425"/>
      <c r="AE87" s="425"/>
      <c r="AF87" s="425"/>
      <c r="AG87" s="652"/>
      <c r="AH87" s="155"/>
      <c r="AI87" s="112">
        <v>2</v>
      </c>
      <c r="AJ87" s="112">
        <v>4</v>
      </c>
      <c r="AK87" s="112">
        <v>12</v>
      </c>
      <c r="AL87" s="112">
        <v>4</v>
      </c>
      <c r="AM87" s="112">
        <v>2</v>
      </c>
      <c r="AN87" s="112">
        <v>4</v>
      </c>
      <c r="AO87" s="150">
        <f t="shared" si="54"/>
        <v>28</v>
      </c>
      <c r="AP87" s="150">
        <f t="shared" si="59"/>
        <v>62.5</v>
      </c>
      <c r="AQ87" s="151">
        <f t="shared" si="55"/>
        <v>20.647942157953285</v>
      </c>
      <c r="AR87" s="655"/>
      <c r="AS87" s="425"/>
      <c r="AT87" s="425"/>
      <c r="AU87" s="425"/>
      <c r="AV87" s="425"/>
      <c r="AW87" s="652"/>
      <c r="AX87" s="655"/>
      <c r="AY87" s="635"/>
      <c r="AZ87" s="635"/>
    </row>
    <row r="88" spans="1:52" ht="29.25" thickBot="1">
      <c r="A88" s="683"/>
      <c r="B88" s="130">
        <f>'5- Valoracion CUALITATIVA'!B118</f>
        <v>33.036707452725253</v>
      </c>
      <c r="C88" s="103" t="s">
        <v>199</v>
      </c>
      <c r="D88" s="161"/>
      <c r="E88" s="114" t="s">
        <v>0</v>
      </c>
      <c r="F88" s="107"/>
      <c r="G88" s="107"/>
      <c r="H88" s="107"/>
      <c r="I88" s="107"/>
      <c r="J88" s="107"/>
      <c r="K88" s="107"/>
      <c r="L88" s="185">
        <f t="shared" si="56"/>
        <v>0</v>
      </c>
      <c r="M88" s="185">
        <f t="shared" si="57"/>
        <v>0</v>
      </c>
      <c r="N88" s="185">
        <f t="shared" si="51"/>
        <v>0</v>
      </c>
      <c r="O88" s="112">
        <v>2</v>
      </c>
      <c r="P88" s="112">
        <v>2</v>
      </c>
      <c r="Q88" s="112">
        <v>6</v>
      </c>
      <c r="R88" s="112">
        <v>4</v>
      </c>
      <c r="S88" s="112">
        <v>4</v>
      </c>
      <c r="T88" s="112">
        <v>1</v>
      </c>
      <c r="U88" s="170">
        <f t="shared" si="52"/>
        <v>19</v>
      </c>
      <c r="V88" s="170">
        <f t="shared" si="58"/>
        <v>34.375</v>
      </c>
      <c r="W88" s="151">
        <f t="shared" si="53"/>
        <v>11.356368186874306</v>
      </c>
      <c r="X88" s="664"/>
      <c r="Y88" s="425"/>
      <c r="Z88" s="425"/>
      <c r="AA88" s="425"/>
      <c r="AB88" s="425"/>
      <c r="AC88" s="425"/>
      <c r="AD88" s="425"/>
      <c r="AE88" s="425"/>
      <c r="AF88" s="425"/>
      <c r="AG88" s="652"/>
      <c r="AH88" s="155"/>
      <c r="AI88" s="112">
        <v>2</v>
      </c>
      <c r="AJ88" s="112">
        <v>2</v>
      </c>
      <c r="AK88" s="112">
        <v>6</v>
      </c>
      <c r="AL88" s="112">
        <v>4</v>
      </c>
      <c r="AM88" s="112">
        <v>4</v>
      </c>
      <c r="AN88" s="112">
        <v>1</v>
      </c>
      <c r="AO88" s="150">
        <f t="shared" si="54"/>
        <v>19</v>
      </c>
      <c r="AP88" s="150">
        <f t="shared" si="59"/>
        <v>34.375</v>
      </c>
      <c r="AQ88" s="151">
        <f t="shared" si="55"/>
        <v>11.356368186874306</v>
      </c>
      <c r="AR88" s="655"/>
      <c r="AS88" s="425"/>
      <c r="AT88" s="425"/>
      <c r="AU88" s="425"/>
      <c r="AV88" s="425"/>
      <c r="AW88" s="652"/>
      <c r="AX88" s="655"/>
      <c r="AY88" s="635"/>
      <c r="AZ88" s="635"/>
    </row>
    <row r="89" spans="1:52" ht="15.75" thickBot="1">
      <c r="A89" s="683"/>
      <c r="B89" s="130">
        <f>'5- Valoracion CUALITATIVA'!B119</f>
        <v>33.036707452725253</v>
      </c>
      <c r="C89" s="103" t="s">
        <v>200</v>
      </c>
      <c r="D89" s="161"/>
      <c r="E89" s="114" t="s">
        <v>216</v>
      </c>
      <c r="F89" s="107">
        <v>2</v>
      </c>
      <c r="G89" s="107">
        <v>2</v>
      </c>
      <c r="H89" s="107">
        <v>6</v>
      </c>
      <c r="I89" s="107">
        <v>4</v>
      </c>
      <c r="J89" s="107">
        <v>4</v>
      </c>
      <c r="K89" s="107">
        <v>4</v>
      </c>
      <c r="L89" s="185">
        <f t="shared" si="56"/>
        <v>28</v>
      </c>
      <c r="M89" s="185">
        <f t="shared" si="57"/>
        <v>62.5</v>
      </c>
      <c r="N89" s="185">
        <f t="shared" si="51"/>
        <v>20.647942157953285</v>
      </c>
      <c r="O89" s="172"/>
      <c r="P89" s="168"/>
      <c r="Q89" s="169"/>
      <c r="R89" s="169"/>
      <c r="S89" s="169"/>
      <c r="T89" s="169"/>
      <c r="U89" s="170">
        <f t="shared" si="52"/>
        <v>0</v>
      </c>
      <c r="V89" s="170">
        <f t="shared" si="58"/>
        <v>0</v>
      </c>
      <c r="W89" s="151">
        <f t="shared" si="53"/>
        <v>0</v>
      </c>
      <c r="X89" s="664"/>
      <c r="Y89" s="425"/>
      <c r="Z89" s="425"/>
      <c r="AA89" s="425"/>
      <c r="AB89" s="425"/>
      <c r="AC89" s="425"/>
      <c r="AD89" s="425"/>
      <c r="AE89" s="425"/>
      <c r="AF89" s="425"/>
      <c r="AG89" s="652"/>
      <c r="AH89" s="155"/>
      <c r="AI89" s="112"/>
      <c r="AJ89" s="112"/>
      <c r="AK89" s="112"/>
      <c r="AL89" s="112"/>
      <c r="AM89" s="112"/>
      <c r="AN89" s="112"/>
      <c r="AO89" s="150">
        <f t="shared" si="54"/>
        <v>0</v>
      </c>
      <c r="AP89" s="150">
        <f t="shared" si="59"/>
        <v>0</v>
      </c>
      <c r="AQ89" s="151">
        <f t="shared" si="55"/>
        <v>0</v>
      </c>
      <c r="AR89" s="655"/>
      <c r="AS89" s="425"/>
      <c r="AT89" s="425"/>
      <c r="AU89" s="425"/>
      <c r="AV89" s="425"/>
      <c r="AW89" s="652"/>
      <c r="AX89" s="655"/>
      <c r="AY89" s="635"/>
      <c r="AZ89" s="635"/>
    </row>
    <row r="90" spans="1:52" ht="15.75" thickBot="1">
      <c r="A90" s="683"/>
      <c r="B90" s="130">
        <f>'5- Valoracion CUALITATIVA'!B120</f>
        <v>33.036707452725253</v>
      </c>
      <c r="C90" s="103" t="s">
        <v>130</v>
      </c>
      <c r="D90" s="161"/>
      <c r="E90" s="114" t="s">
        <v>216</v>
      </c>
      <c r="F90" s="107">
        <v>2</v>
      </c>
      <c r="G90" s="107">
        <v>4</v>
      </c>
      <c r="H90" s="107">
        <v>6</v>
      </c>
      <c r="I90" s="107">
        <v>4</v>
      </c>
      <c r="J90" s="107">
        <v>4</v>
      </c>
      <c r="K90" s="107">
        <v>4</v>
      </c>
      <c r="L90" s="185">
        <f t="shared" si="56"/>
        <v>32</v>
      </c>
      <c r="M90" s="185">
        <f t="shared" si="57"/>
        <v>75</v>
      </c>
      <c r="N90" s="185">
        <f t="shared" si="51"/>
        <v>24.777530589543939</v>
      </c>
      <c r="O90" s="172"/>
      <c r="P90" s="168"/>
      <c r="Q90" s="169"/>
      <c r="R90" s="169"/>
      <c r="S90" s="169"/>
      <c r="T90" s="169"/>
      <c r="U90" s="170">
        <f t="shared" si="52"/>
        <v>0</v>
      </c>
      <c r="V90" s="170">
        <f t="shared" si="58"/>
        <v>0</v>
      </c>
      <c r="W90" s="151">
        <f t="shared" si="53"/>
        <v>0</v>
      </c>
      <c r="X90" s="664"/>
      <c r="Y90" s="425"/>
      <c r="Z90" s="425"/>
      <c r="AA90" s="425"/>
      <c r="AB90" s="425"/>
      <c r="AC90" s="425"/>
      <c r="AD90" s="425"/>
      <c r="AE90" s="425"/>
      <c r="AF90" s="425"/>
      <c r="AG90" s="653"/>
      <c r="AH90" s="155"/>
      <c r="AI90" s="112"/>
      <c r="AJ90" s="112"/>
      <c r="AK90" s="112"/>
      <c r="AL90" s="112"/>
      <c r="AM90" s="112"/>
      <c r="AN90" s="112"/>
      <c r="AO90" s="150">
        <f t="shared" si="54"/>
        <v>0</v>
      </c>
      <c r="AP90" s="150">
        <f t="shared" si="59"/>
        <v>0</v>
      </c>
      <c r="AQ90" s="151">
        <f t="shared" si="55"/>
        <v>0</v>
      </c>
      <c r="AR90" s="655"/>
      <c r="AS90" s="425"/>
      <c r="AT90" s="425"/>
      <c r="AU90" s="425"/>
      <c r="AV90" s="425"/>
      <c r="AW90" s="653"/>
      <c r="AX90" s="655"/>
      <c r="AY90" s="635"/>
      <c r="AZ90" s="635"/>
    </row>
    <row r="91" spans="1:52" ht="15.75" thickBot="1">
      <c r="A91" s="640"/>
      <c r="B91" s="130">
        <f>'5- Valoracion CUALITATIVA'!B121</f>
        <v>33.036707452725253</v>
      </c>
      <c r="C91" s="638"/>
      <c r="D91" s="639"/>
      <c r="E91" s="640"/>
      <c r="F91" s="641" t="s">
        <v>183</v>
      </c>
      <c r="G91" s="642"/>
      <c r="H91" s="642"/>
      <c r="I91" s="642"/>
      <c r="J91" s="642"/>
      <c r="K91" s="640"/>
      <c r="L91" s="165">
        <f>IF(SUM($L79:$L90),(1-EXP(-((SUM($L79:$L90)/COUNTIF($L79:$L90,"&gt;0"))^1)))*($E$6-(MAX($L79:$L90)))*(1-1/(EXP((((COUNTIF($L79:$L90,"&gt;0")^1)-1)*0.1))))+(MAX($L79:$L90)),0)</f>
        <v>32.761300655712255</v>
      </c>
      <c r="M91" s="166">
        <f t="shared" ref="M91" si="60">IF($L91&lt;&gt;0,(($L91-$M$6)/($E$6-$M$6))*100,0)</f>
        <v>77.379064549100789</v>
      </c>
      <c r="N91" s="167">
        <f>IF(SUM($L79:$L90),(($M91*$B91)/100),0)</f>
        <v>25.563495184741864</v>
      </c>
      <c r="O91" s="643" t="s">
        <v>184</v>
      </c>
      <c r="P91" s="642"/>
      <c r="Q91" s="642"/>
      <c r="R91" s="642"/>
      <c r="S91" s="642"/>
      <c r="T91" s="640"/>
      <c r="U91" s="165">
        <f>IF(SUM($U79:$U90),(1-EXP(-((SUM($U79:$U90)/COUNTIF($U79:$U90,"&gt;0"))^1)))*($E$6-(MAX($U79:$U90)))*(1-1/(EXP((((COUNTIF($U79:$U90,"&gt;0")^1)-1)*0.1))))+(MAX($U79:$U90)),0)</f>
        <v>35.121164080686583</v>
      </c>
      <c r="V91" s="166">
        <f t="shared" si="58"/>
        <v>84.753637752145579</v>
      </c>
      <c r="W91" s="167">
        <f>IF(SUM($U79:$U90),(($V91*$B91)/100),0)</f>
        <v>27.999811359718841</v>
      </c>
      <c r="X91" s="139" t="s">
        <v>158</v>
      </c>
      <c r="Y91" s="140">
        <f>$N91-$W91</f>
        <v>-2.4363161749769766</v>
      </c>
      <c r="Z91" s="644" t="s">
        <v>240</v>
      </c>
      <c r="AA91" s="639"/>
      <c r="AB91" s="639"/>
      <c r="AC91" s="639"/>
      <c r="AD91" s="639"/>
      <c r="AE91" s="639"/>
      <c r="AF91" s="639"/>
      <c r="AG91" s="645"/>
      <c r="AH91" s="646" t="s">
        <v>185</v>
      </c>
      <c r="AI91" s="639"/>
      <c r="AJ91" s="639"/>
      <c r="AK91" s="639"/>
      <c r="AL91" s="639"/>
      <c r="AM91" s="639"/>
      <c r="AN91" s="647"/>
      <c r="AO91" s="156">
        <f>IF(SUM($AO79:$AO90),(1-EXP(-((SUM($AO79:$AO90)/COUNTIF($AO79:$AO90,"&gt;0"))^1)))*($E$6-(MAX($AO79:$AO90)))*(1-1/(EXP((((COUNTIF($AO79:$AO90,"&gt;0")^1)-1)*0.1))))+(MAX($AO79:$AO90)),0)</f>
        <v>35.121164079837747</v>
      </c>
      <c r="AP91" s="156">
        <f t="shared" si="59"/>
        <v>84.753637749492967</v>
      </c>
      <c r="AQ91" s="157">
        <f>IF(SUM($AO79:$AO90),(($AP91*$B91)/100),0)</f>
        <v>27.999811358842507</v>
      </c>
      <c r="AR91" s="158" t="s">
        <v>186</v>
      </c>
      <c r="AS91" s="159">
        <f>$N91-$AQ91</f>
        <v>-2.4363161741006429</v>
      </c>
      <c r="AT91" s="648"/>
      <c r="AU91" s="639"/>
      <c r="AV91" s="639"/>
      <c r="AW91" s="645"/>
      <c r="AX91" s="649"/>
      <c r="AY91" s="645"/>
      <c r="AZ91" s="637"/>
    </row>
    <row r="93" spans="1:52" ht="15.75" thickBot="1"/>
    <row r="94" spans="1:52">
      <c r="A94" s="672" t="s">
        <v>146</v>
      </c>
      <c r="B94" s="673" t="s">
        <v>147</v>
      </c>
      <c r="C94" s="674" t="s">
        <v>148</v>
      </c>
      <c r="D94" s="676" t="s">
        <v>149</v>
      </c>
      <c r="E94" s="677" t="s">
        <v>150</v>
      </c>
      <c r="F94" s="631" t="s">
        <v>241</v>
      </c>
      <c r="G94" s="632"/>
      <c r="H94" s="632"/>
      <c r="I94" s="632"/>
      <c r="J94" s="632"/>
      <c r="K94" s="633"/>
      <c r="L94" s="665" t="s">
        <v>152</v>
      </c>
      <c r="M94" s="632"/>
      <c r="N94" s="666"/>
      <c r="O94" s="667" t="s">
        <v>225</v>
      </c>
      <c r="P94" s="658"/>
      <c r="Q94" s="658"/>
      <c r="R94" s="658"/>
      <c r="S94" s="658"/>
      <c r="T94" s="668"/>
      <c r="U94" s="657" t="s">
        <v>152</v>
      </c>
      <c r="V94" s="658"/>
      <c r="W94" s="659"/>
      <c r="X94" s="669" t="s">
        <v>226</v>
      </c>
      <c r="Y94" s="658"/>
      <c r="Z94" s="658"/>
      <c r="AA94" s="658"/>
      <c r="AB94" s="658"/>
      <c r="AC94" s="658"/>
      <c r="AD94" s="658"/>
      <c r="AE94" s="658"/>
      <c r="AF94" s="658"/>
      <c r="AG94" s="658"/>
      <c r="AH94" s="670" t="s">
        <v>154</v>
      </c>
      <c r="AI94" s="657" t="s">
        <v>227</v>
      </c>
      <c r="AJ94" s="658"/>
      <c r="AK94" s="658"/>
      <c r="AL94" s="658"/>
      <c r="AM94" s="658"/>
      <c r="AN94" s="668"/>
      <c r="AO94" s="657" t="s">
        <v>152</v>
      </c>
      <c r="AP94" s="658"/>
      <c r="AQ94" s="659"/>
      <c r="AR94" s="660" t="s">
        <v>228</v>
      </c>
      <c r="AS94" s="658"/>
      <c r="AT94" s="658"/>
      <c r="AU94" s="658"/>
      <c r="AV94" s="658"/>
      <c r="AW94" s="659"/>
      <c r="AX94" s="661" t="s">
        <v>229</v>
      </c>
      <c r="AY94" s="659"/>
      <c r="AZ94" s="662" t="s">
        <v>157</v>
      </c>
    </row>
    <row r="95" spans="1:52" ht="19.5" thickBot="1">
      <c r="A95" s="671"/>
      <c r="B95" s="637"/>
      <c r="C95" s="675"/>
      <c r="D95" s="675"/>
      <c r="E95" s="678"/>
      <c r="F95" s="181" t="s">
        <v>160</v>
      </c>
      <c r="G95" s="182" t="s">
        <v>161</v>
      </c>
      <c r="H95" s="182" t="s">
        <v>162</v>
      </c>
      <c r="I95" s="182" t="s">
        <v>163</v>
      </c>
      <c r="J95" s="182" t="s">
        <v>164</v>
      </c>
      <c r="K95" s="182" t="s">
        <v>165</v>
      </c>
      <c r="L95" s="186" t="s">
        <v>242</v>
      </c>
      <c r="M95" s="186" t="s">
        <v>243</v>
      </c>
      <c r="N95" s="187" t="s">
        <v>244</v>
      </c>
      <c r="O95" s="184" t="s">
        <v>160</v>
      </c>
      <c r="P95" s="141" t="s">
        <v>161</v>
      </c>
      <c r="Q95" s="141" t="s">
        <v>162</v>
      </c>
      <c r="R95" s="141" t="s">
        <v>163</v>
      </c>
      <c r="S95" s="141" t="s">
        <v>164</v>
      </c>
      <c r="T95" s="141" t="s">
        <v>165</v>
      </c>
      <c r="U95" s="142" t="s">
        <v>245</v>
      </c>
      <c r="V95" s="142" t="s">
        <v>246</v>
      </c>
      <c r="W95" s="143" t="s">
        <v>247</v>
      </c>
      <c r="X95" s="136" t="s">
        <v>230</v>
      </c>
      <c r="Y95" s="137" t="s">
        <v>236</v>
      </c>
      <c r="Z95" s="137" t="s">
        <v>237</v>
      </c>
      <c r="AA95" s="137" t="s">
        <v>238</v>
      </c>
      <c r="AB95" s="137" t="s">
        <v>239</v>
      </c>
      <c r="AC95" s="137" t="s">
        <v>231</v>
      </c>
      <c r="AD95" s="137" t="s">
        <v>232</v>
      </c>
      <c r="AE95" s="137" t="s">
        <v>233</v>
      </c>
      <c r="AF95" s="137" t="s">
        <v>234</v>
      </c>
      <c r="AG95" s="138" t="s">
        <v>235</v>
      </c>
      <c r="AH95" s="671"/>
      <c r="AI95" s="141" t="s">
        <v>248</v>
      </c>
      <c r="AJ95" s="141" t="s">
        <v>249</v>
      </c>
      <c r="AK95" s="141" t="s">
        <v>250</v>
      </c>
      <c r="AL95" s="141" t="s">
        <v>251</v>
      </c>
      <c r="AM95" s="141" t="s">
        <v>252</v>
      </c>
      <c r="AN95" s="141" t="s">
        <v>253</v>
      </c>
      <c r="AO95" s="142" t="s">
        <v>254</v>
      </c>
      <c r="AP95" s="142" t="s">
        <v>255</v>
      </c>
      <c r="AQ95" s="142" t="s">
        <v>256</v>
      </c>
      <c r="AR95" s="144" t="s">
        <v>257</v>
      </c>
      <c r="AS95" s="137" t="s">
        <v>258</v>
      </c>
      <c r="AT95" s="137" t="s">
        <v>259</v>
      </c>
      <c r="AU95" s="137" t="s">
        <v>260</v>
      </c>
      <c r="AV95" s="137" t="s">
        <v>261</v>
      </c>
      <c r="AW95" s="145" t="s">
        <v>262</v>
      </c>
      <c r="AX95" s="146" t="s">
        <v>156</v>
      </c>
      <c r="AY95" s="147" t="s">
        <v>263</v>
      </c>
      <c r="AZ95" s="637"/>
    </row>
    <row r="96" spans="1:52" ht="15.75" thickBot="1">
      <c r="A96" s="682" t="s">
        <v>50</v>
      </c>
      <c r="B96" s="175">
        <f>'5- Valoracion CUALITATIVA'!B126</f>
        <v>44.048943270300335</v>
      </c>
      <c r="C96" s="87" t="s">
        <v>108</v>
      </c>
      <c r="D96" s="160"/>
      <c r="E96" s="89" t="s">
        <v>0</v>
      </c>
      <c r="F96" s="189"/>
      <c r="G96" s="189"/>
      <c r="H96" s="189"/>
      <c r="I96" s="189"/>
      <c r="J96" s="189"/>
      <c r="K96" s="189"/>
      <c r="L96" s="185">
        <f>(3*$F96)+(2*$G96)+$H96+$I96+$J96+$K96</f>
        <v>0</v>
      </c>
      <c r="M96" s="185">
        <f>IF($L96&lt;&gt;0,(($L96-$M$6)/($E$6-$M$6))*100,0)</f>
        <v>0</v>
      </c>
      <c r="N96" s="185">
        <f t="shared" ref="N96:N112" si="61">($M96*$B96)/100</f>
        <v>0</v>
      </c>
      <c r="O96" s="95">
        <v>4</v>
      </c>
      <c r="P96" s="95">
        <v>4</v>
      </c>
      <c r="Q96" s="95">
        <v>4</v>
      </c>
      <c r="R96" s="95">
        <v>4</v>
      </c>
      <c r="S96" s="95">
        <v>12</v>
      </c>
      <c r="T96" s="95">
        <v>4</v>
      </c>
      <c r="U96" s="95">
        <v>4</v>
      </c>
      <c r="V96" s="95">
        <v>4</v>
      </c>
      <c r="W96" s="151">
        <f t="shared" ref="W96:W112" si="62">($V96*$B96)/100</f>
        <v>1.7619577308120133</v>
      </c>
      <c r="X96" s="663">
        <v>204</v>
      </c>
      <c r="Y96" s="650">
        <v>32.5</v>
      </c>
      <c r="Z96" s="650">
        <v>78</v>
      </c>
      <c r="AA96" s="650">
        <v>0.89437500000000003</v>
      </c>
      <c r="AB96" s="650">
        <v>0.39</v>
      </c>
      <c r="AC96" s="650">
        <f>+AB96-AA96</f>
        <v>-0.50437500000000002</v>
      </c>
      <c r="AD96" s="650">
        <v>0.25</v>
      </c>
      <c r="AE96" s="650">
        <f>(1/(1+$AD96))+(($AD96*(ABS(($M113-$V113))-50))/(50*(1+$AD96)))</f>
        <v>0.90871187188687907</v>
      </c>
      <c r="AF96" s="650">
        <f>$AE96*$AC96</f>
        <v>-0.45833155038294465</v>
      </c>
      <c r="AG96" s="651">
        <f>$AF96*$B96</f>
        <v>-20.189020461807129</v>
      </c>
      <c r="AH96" s="152"/>
      <c r="AI96" s="100">
        <v>2</v>
      </c>
      <c r="AJ96" s="100">
        <v>2</v>
      </c>
      <c r="AK96" s="100">
        <v>2</v>
      </c>
      <c r="AL96" s="100">
        <v>1</v>
      </c>
      <c r="AM96" s="100">
        <v>4</v>
      </c>
      <c r="AN96" s="100">
        <v>1</v>
      </c>
      <c r="AO96" s="150">
        <f t="shared" ref="AO96:AO112" si="63">$AI96+$AJ96+$AK96+$AL96+$AM96+$AN96</f>
        <v>12</v>
      </c>
      <c r="AP96" s="150">
        <f t="shared" ref="AP96:AP113" si="64">IF($AO96&lt;&gt;0,(($AO96-$M$6)/($E$6-$M$6))*100,0)</f>
        <v>12.5</v>
      </c>
      <c r="AQ96" s="151">
        <f>($AP96*$B96)/100</f>
        <v>5.5061179087875418</v>
      </c>
      <c r="AR96" s="656">
        <v>52</v>
      </c>
      <c r="AS96" s="650">
        <v>0.72960000000000003</v>
      </c>
      <c r="AT96" s="650">
        <f>+AS96-AA96</f>
        <v>-0.164775</v>
      </c>
      <c r="AU96" s="650">
        <f>(1/(1+$AD96))+(($AD96*(ABS(($M113-$AP113))-50))/(50*(1+$AD96)))</f>
        <v>0.95962069273149486</v>
      </c>
      <c r="AV96" s="650">
        <f>$AT96*$AU96</f>
        <v>-0.15812149964483208</v>
      </c>
      <c r="AW96" s="651">
        <f>$AV96*$B96</f>
        <v>-6.9650849676700224</v>
      </c>
      <c r="AX96" s="654">
        <f>$AS113-$Y113</f>
        <v>-5.6061994033559017</v>
      </c>
      <c r="AY96" s="634">
        <f>$AW96-$AG96</f>
        <v>13.223935494137105</v>
      </c>
      <c r="AZ96" s="636"/>
    </row>
    <row r="97" spans="1:52" ht="15.75" thickBot="1">
      <c r="A97" s="683"/>
      <c r="B97" s="175">
        <f>'5- Valoracion CUALITATIVA'!B127</f>
        <v>44.048943270300335</v>
      </c>
      <c r="C97" s="103" t="s">
        <v>109</v>
      </c>
      <c r="D97" s="161"/>
      <c r="E97" s="105" t="s">
        <v>0</v>
      </c>
      <c r="F97" s="173"/>
      <c r="G97" s="173"/>
      <c r="H97" s="173"/>
      <c r="I97" s="173"/>
      <c r="J97" s="173"/>
      <c r="K97" s="173"/>
      <c r="L97" s="185">
        <f t="shared" ref="L97:L112" si="65">(3*$F97)+(2*$G97)+$H97+$I97+$J97+$K97</f>
        <v>0</v>
      </c>
      <c r="M97" s="185">
        <f t="shared" ref="M97:M112" si="66">IF($L97&lt;&gt;0,(($L97-$M$6)/($E$6-$M$6))*100,0)</f>
        <v>0</v>
      </c>
      <c r="N97" s="185">
        <f t="shared" si="61"/>
        <v>0</v>
      </c>
      <c r="O97" s="111">
        <v>4</v>
      </c>
      <c r="P97" s="112">
        <v>2</v>
      </c>
      <c r="Q97" s="112">
        <v>2</v>
      </c>
      <c r="R97" s="112">
        <v>4</v>
      </c>
      <c r="S97" s="112">
        <v>6</v>
      </c>
      <c r="T97" s="112">
        <v>1</v>
      </c>
      <c r="U97" s="112">
        <v>4</v>
      </c>
      <c r="V97" s="112">
        <v>1</v>
      </c>
      <c r="W97" s="151">
        <f t="shared" si="62"/>
        <v>0.44048943270300334</v>
      </c>
      <c r="X97" s="664"/>
      <c r="Y97" s="425"/>
      <c r="Z97" s="425"/>
      <c r="AA97" s="425"/>
      <c r="AB97" s="425"/>
      <c r="AC97" s="425"/>
      <c r="AD97" s="425"/>
      <c r="AE97" s="425"/>
      <c r="AF97" s="425"/>
      <c r="AG97" s="652"/>
      <c r="AH97" s="155"/>
      <c r="AI97" s="112">
        <v>2</v>
      </c>
      <c r="AJ97" s="112">
        <v>4</v>
      </c>
      <c r="AK97" s="112">
        <v>6</v>
      </c>
      <c r="AL97" s="112">
        <v>1</v>
      </c>
      <c r="AM97" s="112">
        <v>4</v>
      </c>
      <c r="AN97" s="112">
        <v>1</v>
      </c>
      <c r="AO97" s="150">
        <f t="shared" si="63"/>
        <v>18</v>
      </c>
      <c r="AP97" s="150">
        <f t="shared" si="64"/>
        <v>31.25</v>
      </c>
      <c r="AQ97" s="151">
        <f t="shared" ref="AQ97:AQ112" si="67">($AP97*$B97)/100</f>
        <v>13.765294771968854</v>
      </c>
      <c r="AR97" s="655"/>
      <c r="AS97" s="425"/>
      <c r="AT97" s="425"/>
      <c r="AU97" s="425"/>
      <c r="AV97" s="425"/>
      <c r="AW97" s="652"/>
      <c r="AX97" s="655"/>
      <c r="AY97" s="635"/>
      <c r="AZ97" s="635"/>
    </row>
    <row r="98" spans="1:52" ht="15.75" thickBot="1">
      <c r="A98" s="683"/>
      <c r="B98" s="175">
        <f>'5- Valoracion CUALITATIVA'!B128</f>
        <v>44.048943270300335</v>
      </c>
      <c r="C98" s="103" t="s">
        <v>192</v>
      </c>
      <c r="D98" s="161"/>
      <c r="E98" s="105" t="s">
        <v>0</v>
      </c>
      <c r="F98" s="173"/>
      <c r="G98" s="173"/>
      <c r="H98" s="173"/>
      <c r="I98" s="173"/>
      <c r="J98" s="173"/>
      <c r="K98" s="173"/>
      <c r="L98" s="185">
        <f t="shared" si="65"/>
        <v>0</v>
      </c>
      <c r="M98" s="185">
        <f t="shared" si="66"/>
        <v>0</v>
      </c>
      <c r="N98" s="185">
        <f t="shared" si="61"/>
        <v>0</v>
      </c>
      <c r="O98" s="111">
        <v>4</v>
      </c>
      <c r="P98" s="112">
        <v>4</v>
      </c>
      <c r="Q98" s="112">
        <v>2</v>
      </c>
      <c r="R98" s="112">
        <v>2</v>
      </c>
      <c r="S98" s="112">
        <v>6</v>
      </c>
      <c r="T98" s="112">
        <v>1</v>
      </c>
      <c r="U98" s="112">
        <v>2</v>
      </c>
      <c r="V98" s="112">
        <v>1</v>
      </c>
      <c r="W98" s="151">
        <f t="shared" si="62"/>
        <v>0.44048943270300334</v>
      </c>
      <c r="X98" s="664"/>
      <c r="Y98" s="425"/>
      <c r="Z98" s="425"/>
      <c r="AA98" s="425"/>
      <c r="AB98" s="425"/>
      <c r="AC98" s="425"/>
      <c r="AD98" s="425"/>
      <c r="AE98" s="425"/>
      <c r="AF98" s="425"/>
      <c r="AG98" s="652"/>
      <c r="AH98" s="155"/>
      <c r="AI98" s="112">
        <v>2</v>
      </c>
      <c r="AJ98" s="112">
        <v>2</v>
      </c>
      <c r="AK98" s="112">
        <v>6</v>
      </c>
      <c r="AL98" s="112">
        <v>1</v>
      </c>
      <c r="AM98" s="112">
        <v>2</v>
      </c>
      <c r="AN98" s="112">
        <v>1</v>
      </c>
      <c r="AO98" s="150">
        <f t="shared" si="63"/>
        <v>14</v>
      </c>
      <c r="AP98" s="150">
        <f t="shared" si="64"/>
        <v>18.75</v>
      </c>
      <c r="AQ98" s="151">
        <f t="shared" si="67"/>
        <v>8.2591768631813132</v>
      </c>
      <c r="AR98" s="655"/>
      <c r="AS98" s="425"/>
      <c r="AT98" s="425"/>
      <c r="AU98" s="425"/>
      <c r="AV98" s="425"/>
      <c r="AW98" s="652"/>
      <c r="AX98" s="655"/>
      <c r="AY98" s="635"/>
      <c r="AZ98" s="635"/>
    </row>
    <row r="99" spans="1:52" ht="15.75" thickBot="1">
      <c r="A99" s="683"/>
      <c r="B99" s="175">
        <f>'5- Valoracion CUALITATIVA'!B129</f>
        <v>44.048943270300335</v>
      </c>
      <c r="C99" s="128" t="s">
        <v>187</v>
      </c>
      <c r="D99" s="161"/>
      <c r="E99" s="114" t="s">
        <v>0</v>
      </c>
      <c r="F99" s="173"/>
      <c r="G99" s="173"/>
      <c r="H99" s="173"/>
      <c r="I99" s="173"/>
      <c r="J99" s="173"/>
      <c r="K99" s="173"/>
      <c r="L99" s="185">
        <f t="shared" si="65"/>
        <v>0</v>
      </c>
      <c r="M99" s="185">
        <f t="shared" si="66"/>
        <v>0</v>
      </c>
      <c r="N99" s="185">
        <f t="shared" si="61"/>
        <v>0</v>
      </c>
      <c r="O99" s="111">
        <v>2</v>
      </c>
      <c r="P99" s="112">
        <v>2</v>
      </c>
      <c r="Q99" s="112">
        <v>2</v>
      </c>
      <c r="R99" s="112">
        <v>2</v>
      </c>
      <c r="S99" s="112">
        <v>2</v>
      </c>
      <c r="T99" s="112">
        <v>1</v>
      </c>
      <c r="U99" s="112">
        <v>4</v>
      </c>
      <c r="V99" s="112">
        <v>1</v>
      </c>
      <c r="W99" s="151">
        <f t="shared" si="62"/>
        <v>0.44048943270300334</v>
      </c>
      <c r="X99" s="664"/>
      <c r="Y99" s="425"/>
      <c r="Z99" s="425"/>
      <c r="AA99" s="425"/>
      <c r="AB99" s="425"/>
      <c r="AC99" s="425"/>
      <c r="AD99" s="425"/>
      <c r="AE99" s="425"/>
      <c r="AF99" s="425"/>
      <c r="AG99" s="652"/>
      <c r="AH99" s="155"/>
      <c r="AI99" s="112">
        <v>2</v>
      </c>
      <c r="AJ99" s="112">
        <v>2</v>
      </c>
      <c r="AK99" s="112">
        <v>2</v>
      </c>
      <c r="AL99" s="112">
        <v>1</v>
      </c>
      <c r="AM99" s="112">
        <v>4</v>
      </c>
      <c r="AN99" s="112">
        <v>1</v>
      </c>
      <c r="AO99" s="150">
        <f t="shared" si="63"/>
        <v>12</v>
      </c>
      <c r="AP99" s="150">
        <f t="shared" si="64"/>
        <v>12.5</v>
      </c>
      <c r="AQ99" s="151">
        <f t="shared" si="67"/>
        <v>5.5061179087875418</v>
      </c>
      <c r="AR99" s="655"/>
      <c r="AS99" s="425"/>
      <c r="AT99" s="425"/>
      <c r="AU99" s="425"/>
      <c r="AV99" s="425"/>
      <c r="AW99" s="652"/>
      <c r="AX99" s="655"/>
      <c r="AY99" s="635"/>
      <c r="AZ99" s="635"/>
    </row>
    <row r="100" spans="1:52" ht="15.75" thickBot="1">
      <c r="A100" s="683"/>
      <c r="B100" s="175">
        <f>'5- Valoracion CUALITATIVA'!B130</f>
        <v>44.048943270300335</v>
      </c>
      <c r="C100" s="128" t="s">
        <v>113</v>
      </c>
      <c r="D100" s="161"/>
      <c r="E100" s="114" t="s">
        <v>0</v>
      </c>
      <c r="F100" s="173"/>
      <c r="G100" s="173"/>
      <c r="H100" s="173"/>
      <c r="I100" s="173"/>
      <c r="J100" s="173"/>
      <c r="K100" s="173"/>
      <c r="L100" s="185">
        <f t="shared" si="65"/>
        <v>0</v>
      </c>
      <c r="M100" s="185">
        <f t="shared" si="66"/>
        <v>0</v>
      </c>
      <c r="N100" s="185">
        <f t="shared" si="61"/>
        <v>0</v>
      </c>
      <c r="O100" s="111">
        <v>2</v>
      </c>
      <c r="P100" s="112">
        <v>2</v>
      </c>
      <c r="Q100" s="112">
        <v>2</v>
      </c>
      <c r="R100" s="112">
        <v>2</v>
      </c>
      <c r="S100" s="112">
        <v>2</v>
      </c>
      <c r="T100" s="112">
        <v>1</v>
      </c>
      <c r="U100" s="112">
        <v>4</v>
      </c>
      <c r="V100" s="112">
        <v>1</v>
      </c>
      <c r="W100" s="151">
        <f t="shared" si="62"/>
        <v>0.44048943270300334</v>
      </c>
      <c r="X100" s="664"/>
      <c r="Y100" s="425"/>
      <c r="Z100" s="425"/>
      <c r="AA100" s="425"/>
      <c r="AB100" s="425"/>
      <c r="AC100" s="425"/>
      <c r="AD100" s="425"/>
      <c r="AE100" s="425"/>
      <c r="AF100" s="425"/>
      <c r="AG100" s="652"/>
      <c r="AH100" s="155"/>
      <c r="AI100" s="112">
        <v>2</v>
      </c>
      <c r="AJ100" s="112">
        <v>2</v>
      </c>
      <c r="AK100" s="112">
        <v>2</v>
      </c>
      <c r="AL100" s="112">
        <v>1</v>
      </c>
      <c r="AM100" s="112">
        <v>4</v>
      </c>
      <c r="AN100" s="112">
        <v>1</v>
      </c>
      <c r="AO100" s="150">
        <f t="shared" si="63"/>
        <v>12</v>
      </c>
      <c r="AP100" s="150">
        <f t="shared" si="64"/>
        <v>12.5</v>
      </c>
      <c r="AQ100" s="151">
        <f t="shared" si="67"/>
        <v>5.5061179087875418</v>
      </c>
      <c r="AR100" s="655"/>
      <c r="AS100" s="425"/>
      <c r="AT100" s="425"/>
      <c r="AU100" s="425"/>
      <c r="AV100" s="425"/>
      <c r="AW100" s="652"/>
      <c r="AX100" s="655"/>
      <c r="AY100" s="635"/>
      <c r="AZ100" s="635"/>
    </row>
    <row r="101" spans="1:52" ht="15.75" thickBot="1">
      <c r="A101" s="683"/>
      <c r="B101" s="175">
        <f>'5- Valoracion CUALITATIVA'!B131</f>
        <v>44.048943270300335</v>
      </c>
      <c r="C101" s="128" t="s">
        <v>114</v>
      </c>
      <c r="D101" s="161"/>
      <c r="E101" s="114" t="s">
        <v>0</v>
      </c>
      <c r="F101" s="173"/>
      <c r="G101" s="173"/>
      <c r="H101" s="173"/>
      <c r="I101" s="173"/>
      <c r="J101" s="173"/>
      <c r="K101" s="173"/>
      <c r="L101" s="185">
        <f t="shared" si="65"/>
        <v>0</v>
      </c>
      <c r="M101" s="185">
        <f t="shared" si="66"/>
        <v>0</v>
      </c>
      <c r="N101" s="185">
        <f t="shared" si="61"/>
        <v>0</v>
      </c>
      <c r="O101" s="111">
        <v>2</v>
      </c>
      <c r="P101" s="112">
        <v>2</v>
      </c>
      <c r="Q101" s="112">
        <v>2</v>
      </c>
      <c r="R101" s="112">
        <v>2</v>
      </c>
      <c r="S101" s="112">
        <v>2</v>
      </c>
      <c r="T101" s="112">
        <v>1</v>
      </c>
      <c r="U101" s="112">
        <v>2</v>
      </c>
      <c r="V101" s="112">
        <v>1</v>
      </c>
      <c r="W101" s="151">
        <f t="shared" si="62"/>
        <v>0.44048943270300334</v>
      </c>
      <c r="X101" s="664"/>
      <c r="Y101" s="425"/>
      <c r="Z101" s="425"/>
      <c r="AA101" s="425"/>
      <c r="AB101" s="425"/>
      <c r="AC101" s="425"/>
      <c r="AD101" s="425"/>
      <c r="AE101" s="425"/>
      <c r="AF101" s="425"/>
      <c r="AG101" s="652"/>
      <c r="AH101" s="155"/>
      <c r="AI101" s="112">
        <v>2</v>
      </c>
      <c r="AJ101" s="112">
        <v>2</v>
      </c>
      <c r="AK101" s="112">
        <v>2</v>
      </c>
      <c r="AL101" s="112">
        <v>1</v>
      </c>
      <c r="AM101" s="112">
        <v>2</v>
      </c>
      <c r="AN101" s="112">
        <v>1</v>
      </c>
      <c r="AO101" s="150">
        <f t="shared" si="63"/>
        <v>10</v>
      </c>
      <c r="AP101" s="150">
        <f t="shared" si="64"/>
        <v>6.25</v>
      </c>
      <c r="AQ101" s="151">
        <f t="shared" si="67"/>
        <v>2.7530589543937709</v>
      </c>
      <c r="AR101" s="655"/>
      <c r="AS101" s="425"/>
      <c r="AT101" s="425"/>
      <c r="AU101" s="425"/>
      <c r="AV101" s="425"/>
      <c r="AW101" s="652"/>
      <c r="AX101" s="655"/>
      <c r="AY101" s="635"/>
      <c r="AZ101" s="635"/>
    </row>
    <row r="102" spans="1:52" ht="15.75" thickBot="1">
      <c r="A102" s="683"/>
      <c r="B102" s="175">
        <f>'5- Valoracion CUALITATIVA'!B132</f>
        <v>44.048943270300335</v>
      </c>
      <c r="C102" s="103" t="s">
        <v>115</v>
      </c>
      <c r="D102" s="161"/>
      <c r="E102" s="114" t="s">
        <v>0</v>
      </c>
      <c r="F102" s="173"/>
      <c r="G102" s="173"/>
      <c r="H102" s="173"/>
      <c r="I102" s="173"/>
      <c r="J102" s="173"/>
      <c r="K102" s="173"/>
      <c r="L102" s="185">
        <f t="shared" si="65"/>
        <v>0</v>
      </c>
      <c r="M102" s="185">
        <f t="shared" si="66"/>
        <v>0</v>
      </c>
      <c r="N102" s="185">
        <f t="shared" si="61"/>
        <v>0</v>
      </c>
      <c r="O102" s="111">
        <v>4</v>
      </c>
      <c r="P102" s="112">
        <v>1</v>
      </c>
      <c r="Q102" s="112">
        <v>2</v>
      </c>
      <c r="R102" s="112">
        <v>1</v>
      </c>
      <c r="S102" s="112">
        <v>6</v>
      </c>
      <c r="T102" s="112">
        <v>4</v>
      </c>
      <c r="U102" s="112">
        <v>4</v>
      </c>
      <c r="V102" s="112">
        <v>1</v>
      </c>
      <c r="W102" s="151">
        <f t="shared" si="62"/>
        <v>0.44048943270300334</v>
      </c>
      <c r="X102" s="664"/>
      <c r="Y102" s="425"/>
      <c r="Z102" s="425"/>
      <c r="AA102" s="425"/>
      <c r="AB102" s="425"/>
      <c r="AC102" s="425"/>
      <c r="AD102" s="425"/>
      <c r="AE102" s="425"/>
      <c r="AF102" s="425"/>
      <c r="AG102" s="652"/>
      <c r="AH102" s="155"/>
      <c r="AI102" s="112">
        <v>2</v>
      </c>
      <c r="AJ102" s="112">
        <v>1</v>
      </c>
      <c r="AK102" s="112">
        <v>6</v>
      </c>
      <c r="AL102" s="112">
        <v>4</v>
      </c>
      <c r="AM102" s="112">
        <v>4</v>
      </c>
      <c r="AN102" s="112">
        <v>1</v>
      </c>
      <c r="AO102" s="150">
        <f t="shared" si="63"/>
        <v>18</v>
      </c>
      <c r="AP102" s="150">
        <f t="shared" si="64"/>
        <v>31.25</v>
      </c>
      <c r="AQ102" s="151">
        <f t="shared" si="67"/>
        <v>13.765294771968854</v>
      </c>
      <c r="AR102" s="655"/>
      <c r="AS102" s="425"/>
      <c r="AT102" s="425"/>
      <c r="AU102" s="425"/>
      <c r="AV102" s="425"/>
      <c r="AW102" s="652"/>
      <c r="AX102" s="655"/>
      <c r="AY102" s="635"/>
      <c r="AZ102" s="635"/>
    </row>
    <row r="103" spans="1:52" ht="15.75" thickBot="1">
      <c r="A103" s="683"/>
      <c r="B103" s="175">
        <f>'5- Valoracion CUALITATIVA'!B133</f>
        <v>44.048943270300335</v>
      </c>
      <c r="C103" s="103" t="s">
        <v>116</v>
      </c>
      <c r="D103" s="161"/>
      <c r="E103" s="114" t="s">
        <v>0</v>
      </c>
      <c r="F103" s="173"/>
      <c r="G103" s="173"/>
      <c r="H103" s="173"/>
      <c r="I103" s="173"/>
      <c r="J103" s="173"/>
      <c r="K103" s="173"/>
      <c r="L103" s="185">
        <f t="shared" si="65"/>
        <v>0</v>
      </c>
      <c r="M103" s="185">
        <f t="shared" si="66"/>
        <v>0</v>
      </c>
      <c r="N103" s="185">
        <f t="shared" si="61"/>
        <v>0</v>
      </c>
      <c r="O103" s="111">
        <v>8</v>
      </c>
      <c r="P103" s="112">
        <v>8</v>
      </c>
      <c r="Q103" s="112">
        <v>4</v>
      </c>
      <c r="R103" s="112">
        <v>4</v>
      </c>
      <c r="S103" s="112">
        <v>12</v>
      </c>
      <c r="T103" s="112">
        <v>4</v>
      </c>
      <c r="U103" s="112">
        <v>8</v>
      </c>
      <c r="V103" s="112">
        <v>4</v>
      </c>
      <c r="W103" s="151">
        <f t="shared" si="62"/>
        <v>1.7619577308120133</v>
      </c>
      <c r="X103" s="664"/>
      <c r="Y103" s="425"/>
      <c r="Z103" s="425"/>
      <c r="AA103" s="425"/>
      <c r="AB103" s="425"/>
      <c r="AC103" s="425"/>
      <c r="AD103" s="425"/>
      <c r="AE103" s="425"/>
      <c r="AF103" s="425"/>
      <c r="AG103" s="652"/>
      <c r="AH103" s="155"/>
      <c r="AI103" s="112">
        <v>4</v>
      </c>
      <c r="AJ103" s="112">
        <v>4</v>
      </c>
      <c r="AK103" s="112">
        <v>6</v>
      </c>
      <c r="AL103" s="112">
        <v>4</v>
      </c>
      <c r="AM103" s="112">
        <v>4</v>
      </c>
      <c r="AN103" s="112">
        <v>1</v>
      </c>
      <c r="AO103" s="150">
        <f t="shared" si="63"/>
        <v>23</v>
      </c>
      <c r="AP103" s="150">
        <f t="shared" si="64"/>
        <v>46.875</v>
      </c>
      <c r="AQ103" s="151">
        <f t="shared" si="67"/>
        <v>20.647942157953281</v>
      </c>
      <c r="AR103" s="655"/>
      <c r="AS103" s="425"/>
      <c r="AT103" s="425"/>
      <c r="AU103" s="425"/>
      <c r="AV103" s="425"/>
      <c r="AW103" s="652"/>
      <c r="AX103" s="655"/>
      <c r="AY103" s="635"/>
      <c r="AZ103" s="635"/>
    </row>
    <row r="104" spans="1:52" ht="15.75" thickBot="1">
      <c r="A104" s="683"/>
      <c r="B104" s="175">
        <f>'5- Valoracion CUALITATIVA'!B134</f>
        <v>44.048943270300335</v>
      </c>
      <c r="C104" s="103" t="s">
        <v>195</v>
      </c>
      <c r="D104" s="161"/>
      <c r="E104" s="114" t="s">
        <v>0</v>
      </c>
      <c r="F104" s="173"/>
      <c r="G104" s="173"/>
      <c r="H104" s="173"/>
      <c r="I104" s="173"/>
      <c r="J104" s="173"/>
      <c r="K104" s="173"/>
      <c r="L104" s="185">
        <f t="shared" si="65"/>
        <v>0</v>
      </c>
      <c r="M104" s="185">
        <f t="shared" si="66"/>
        <v>0</v>
      </c>
      <c r="N104" s="185">
        <f t="shared" si="61"/>
        <v>0</v>
      </c>
      <c r="O104" s="111">
        <v>4</v>
      </c>
      <c r="P104" s="112">
        <v>4</v>
      </c>
      <c r="Q104" s="112">
        <v>4</v>
      </c>
      <c r="R104" s="112">
        <v>2</v>
      </c>
      <c r="S104" s="112">
        <v>4</v>
      </c>
      <c r="T104" s="112">
        <v>4</v>
      </c>
      <c r="U104" s="112">
        <v>4</v>
      </c>
      <c r="V104" s="112">
        <v>4</v>
      </c>
      <c r="W104" s="151">
        <f t="shared" si="62"/>
        <v>1.7619577308120133</v>
      </c>
      <c r="X104" s="664"/>
      <c r="Y104" s="425"/>
      <c r="Z104" s="425"/>
      <c r="AA104" s="425"/>
      <c r="AB104" s="425"/>
      <c r="AC104" s="425"/>
      <c r="AD104" s="425"/>
      <c r="AE104" s="425"/>
      <c r="AF104" s="425"/>
      <c r="AG104" s="652"/>
      <c r="AH104" s="155"/>
      <c r="AI104" s="112">
        <v>4</v>
      </c>
      <c r="AJ104" s="112">
        <v>2</v>
      </c>
      <c r="AK104" s="112">
        <v>4</v>
      </c>
      <c r="AL104" s="112">
        <v>4</v>
      </c>
      <c r="AM104" s="112">
        <v>4</v>
      </c>
      <c r="AN104" s="112">
        <v>4</v>
      </c>
      <c r="AO104" s="150">
        <f t="shared" si="63"/>
        <v>22</v>
      </c>
      <c r="AP104" s="150">
        <f t="shared" si="64"/>
        <v>43.75</v>
      </c>
      <c r="AQ104" s="151">
        <f t="shared" si="67"/>
        <v>19.271412680756395</v>
      </c>
      <c r="AR104" s="655"/>
      <c r="AS104" s="425"/>
      <c r="AT104" s="425"/>
      <c r="AU104" s="425"/>
      <c r="AV104" s="425"/>
      <c r="AW104" s="652"/>
      <c r="AX104" s="655"/>
      <c r="AY104" s="635"/>
      <c r="AZ104" s="635"/>
    </row>
    <row r="105" spans="1:52" ht="15.75" thickBot="1">
      <c r="A105" s="683"/>
      <c r="B105" s="175">
        <f>'5- Valoracion CUALITATIVA'!B135</f>
        <v>44.048943270300335</v>
      </c>
      <c r="C105" s="103" t="s">
        <v>196</v>
      </c>
      <c r="D105" s="161"/>
      <c r="E105" s="114" t="s">
        <v>0</v>
      </c>
      <c r="F105" s="173"/>
      <c r="G105" s="173"/>
      <c r="H105" s="173"/>
      <c r="I105" s="173"/>
      <c r="J105" s="173"/>
      <c r="K105" s="173"/>
      <c r="L105" s="185">
        <f t="shared" si="65"/>
        <v>0</v>
      </c>
      <c r="M105" s="185">
        <f t="shared" si="66"/>
        <v>0</v>
      </c>
      <c r="N105" s="185">
        <f t="shared" si="61"/>
        <v>0</v>
      </c>
      <c r="O105" s="111">
        <v>2</v>
      </c>
      <c r="P105" s="112">
        <v>1</v>
      </c>
      <c r="Q105" s="112">
        <v>1</v>
      </c>
      <c r="R105" s="112">
        <v>4</v>
      </c>
      <c r="S105" s="112">
        <v>6</v>
      </c>
      <c r="T105" s="112">
        <v>4</v>
      </c>
      <c r="U105" s="112">
        <v>2</v>
      </c>
      <c r="V105" s="112">
        <v>1</v>
      </c>
      <c r="W105" s="151">
        <f t="shared" si="62"/>
        <v>0.44048943270300334</v>
      </c>
      <c r="X105" s="664"/>
      <c r="Y105" s="425"/>
      <c r="Z105" s="425"/>
      <c r="AA105" s="425"/>
      <c r="AB105" s="425"/>
      <c r="AC105" s="425"/>
      <c r="AD105" s="425"/>
      <c r="AE105" s="425"/>
      <c r="AF105" s="425"/>
      <c r="AG105" s="652"/>
      <c r="AH105" s="155"/>
      <c r="AI105" s="112">
        <v>1</v>
      </c>
      <c r="AJ105" s="112">
        <v>4</v>
      </c>
      <c r="AK105" s="112">
        <v>6</v>
      </c>
      <c r="AL105" s="112">
        <v>4</v>
      </c>
      <c r="AM105" s="112">
        <v>2</v>
      </c>
      <c r="AN105" s="112">
        <v>1</v>
      </c>
      <c r="AO105" s="150">
        <f t="shared" si="63"/>
        <v>18</v>
      </c>
      <c r="AP105" s="150">
        <f t="shared" si="64"/>
        <v>31.25</v>
      </c>
      <c r="AQ105" s="151">
        <f t="shared" si="67"/>
        <v>13.765294771968854</v>
      </c>
      <c r="AR105" s="655"/>
      <c r="AS105" s="425"/>
      <c r="AT105" s="425"/>
      <c r="AU105" s="425"/>
      <c r="AV105" s="425"/>
      <c r="AW105" s="652"/>
      <c r="AX105" s="655"/>
      <c r="AY105" s="635"/>
      <c r="AZ105" s="635"/>
    </row>
    <row r="106" spans="1:52" ht="15.75" thickBot="1">
      <c r="A106" s="683"/>
      <c r="B106" s="175">
        <f>'5- Valoracion CUALITATIVA'!B136</f>
        <v>44.048943270300335</v>
      </c>
      <c r="C106" s="103" t="s">
        <v>121</v>
      </c>
      <c r="D106" s="161"/>
      <c r="E106" s="114" t="s">
        <v>0</v>
      </c>
      <c r="F106" s="173"/>
      <c r="G106" s="173"/>
      <c r="H106" s="173"/>
      <c r="I106" s="173"/>
      <c r="J106" s="173"/>
      <c r="K106" s="173"/>
      <c r="L106" s="185">
        <f t="shared" si="65"/>
        <v>0</v>
      </c>
      <c r="M106" s="185">
        <f t="shared" si="66"/>
        <v>0</v>
      </c>
      <c r="N106" s="185">
        <f t="shared" si="61"/>
        <v>0</v>
      </c>
      <c r="O106" s="111">
        <v>4</v>
      </c>
      <c r="P106" s="112">
        <v>4</v>
      </c>
      <c r="Q106" s="112">
        <v>4</v>
      </c>
      <c r="R106" s="112">
        <v>4</v>
      </c>
      <c r="S106" s="112">
        <v>2</v>
      </c>
      <c r="T106" s="112">
        <v>4</v>
      </c>
      <c r="U106" s="112">
        <v>2</v>
      </c>
      <c r="V106" s="112">
        <v>1</v>
      </c>
      <c r="W106" s="151">
        <f t="shared" si="62"/>
        <v>0.44048943270300334</v>
      </c>
      <c r="X106" s="664"/>
      <c r="Y106" s="425"/>
      <c r="Z106" s="425"/>
      <c r="AA106" s="425"/>
      <c r="AB106" s="425"/>
      <c r="AC106" s="425"/>
      <c r="AD106" s="425"/>
      <c r="AE106" s="425"/>
      <c r="AF106" s="425"/>
      <c r="AG106" s="652"/>
      <c r="AH106" s="155"/>
      <c r="AI106" s="112">
        <v>4</v>
      </c>
      <c r="AJ106" s="112">
        <v>4</v>
      </c>
      <c r="AK106" s="112">
        <v>2</v>
      </c>
      <c r="AL106" s="112">
        <v>4</v>
      </c>
      <c r="AM106" s="112">
        <v>2</v>
      </c>
      <c r="AN106" s="112">
        <v>1</v>
      </c>
      <c r="AO106" s="150">
        <f t="shared" si="63"/>
        <v>17</v>
      </c>
      <c r="AP106" s="150">
        <f t="shared" si="64"/>
        <v>28.125</v>
      </c>
      <c r="AQ106" s="151">
        <f t="shared" si="67"/>
        <v>12.38876529477197</v>
      </c>
      <c r="AR106" s="655"/>
      <c r="AS106" s="425"/>
      <c r="AT106" s="425"/>
      <c r="AU106" s="425"/>
      <c r="AV106" s="425"/>
      <c r="AW106" s="652"/>
      <c r="AX106" s="655"/>
      <c r="AY106" s="635"/>
      <c r="AZ106" s="635"/>
    </row>
    <row r="107" spans="1:52" ht="15.75" thickBot="1">
      <c r="A107" s="683"/>
      <c r="B107" s="175">
        <f>'5- Valoracion CUALITATIVA'!B137</f>
        <v>44.048943270300335</v>
      </c>
      <c r="C107" s="103" t="s">
        <v>122</v>
      </c>
      <c r="D107" s="161"/>
      <c r="E107" s="114" t="s">
        <v>0</v>
      </c>
      <c r="F107" s="173"/>
      <c r="G107" s="173"/>
      <c r="H107" s="173"/>
      <c r="I107" s="173"/>
      <c r="J107" s="173"/>
      <c r="K107" s="173"/>
      <c r="L107" s="185">
        <f t="shared" si="65"/>
        <v>0</v>
      </c>
      <c r="M107" s="185">
        <f t="shared" si="66"/>
        <v>0</v>
      </c>
      <c r="N107" s="185">
        <f t="shared" si="61"/>
        <v>0</v>
      </c>
      <c r="O107" s="111">
        <v>4</v>
      </c>
      <c r="P107" s="112">
        <v>2</v>
      </c>
      <c r="Q107" s="112">
        <v>1</v>
      </c>
      <c r="R107" s="112">
        <v>4</v>
      </c>
      <c r="S107" s="112">
        <v>6</v>
      </c>
      <c r="T107" s="112">
        <v>4</v>
      </c>
      <c r="U107" s="112">
        <v>2</v>
      </c>
      <c r="V107" s="112">
        <v>1</v>
      </c>
      <c r="W107" s="151">
        <f t="shared" si="62"/>
        <v>0.44048943270300334</v>
      </c>
      <c r="X107" s="664"/>
      <c r="Y107" s="425"/>
      <c r="Z107" s="425"/>
      <c r="AA107" s="425"/>
      <c r="AB107" s="425"/>
      <c r="AC107" s="425"/>
      <c r="AD107" s="425"/>
      <c r="AE107" s="425"/>
      <c r="AF107" s="425"/>
      <c r="AG107" s="652"/>
      <c r="AH107" s="155"/>
      <c r="AI107" s="112">
        <v>1</v>
      </c>
      <c r="AJ107" s="112">
        <v>4</v>
      </c>
      <c r="AK107" s="112">
        <v>6</v>
      </c>
      <c r="AL107" s="112">
        <v>4</v>
      </c>
      <c r="AM107" s="112">
        <v>2</v>
      </c>
      <c r="AN107" s="112">
        <v>1</v>
      </c>
      <c r="AO107" s="150">
        <f t="shared" si="63"/>
        <v>18</v>
      </c>
      <c r="AP107" s="150">
        <f t="shared" si="64"/>
        <v>31.25</v>
      </c>
      <c r="AQ107" s="151">
        <f t="shared" si="67"/>
        <v>13.765294771968854</v>
      </c>
      <c r="AR107" s="655"/>
      <c r="AS107" s="425"/>
      <c r="AT107" s="425"/>
      <c r="AU107" s="425"/>
      <c r="AV107" s="425"/>
      <c r="AW107" s="652"/>
      <c r="AX107" s="655"/>
      <c r="AY107" s="635"/>
      <c r="AZ107" s="635"/>
    </row>
    <row r="108" spans="1:52" ht="15.75" thickBot="1">
      <c r="A108" s="683"/>
      <c r="B108" s="175">
        <f>'5- Valoracion CUALITATIVA'!B138</f>
        <v>44.048943270300335</v>
      </c>
      <c r="C108" s="103" t="s">
        <v>197</v>
      </c>
      <c r="D108" s="161"/>
      <c r="E108" s="114" t="s">
        <v>0</v>
      </c>
      <c r="F108" s="173"/>
      <c r="G108" s="173"/>
      <c r="H108" s="173"/>
      <c r="I108" s="173"/>
      <c r="J108" s="173"/>
      <c r="K108" s="173"/>
      <c r="L108" s="185">
        <f t="shared" si="65"/>
        <v>0</v>
      </c>
      <c r="M108" s="185">
        <f t="shared" si="66"/>
        <v>0</v>
      </c>
      <c r="N108" s="185">
        <f t="shared" si="61"/>
        <v>0</v>
      </c>
      <c r="O108" s="111">
        <v>4</v>
      </c>
      <c r="P108" s="112">
        <v>8</v>
      </c>
      <c r="Q108" s="112">
        <v>4</v>
      </c>
      <c r="R108" s="112">
        <v>4</v>
      </c>
      <c r="S108" s="112">
        <v>12</v>
      </c>
      <c r="T108" s="112">
        <v>1</v>
      </c>
      <c r="U108" s="112">
        <v>4</v>
      </c>
      <c r="V108" s="112">
        <v>4</v>
      </c>
      <c r="W108" s="151">
        <f t="shared" si="62"/>
        <v>1.7619577308120133</v>
      </c>
      <c r="X108" s="664"/>
      <c r="Y108" s="425"/>
      <c r="Z108" s="425"/>
      <c r="AA108" s="425"/>
      <c r="AB108" s="425"/>
      <c r="AC108" s="425"/>
      <c r="AD108" s="425"/>
      <c r="AE108" s="425"/>
      <c r="AF108" s="425"/>
      <c r="AG108" s="652"/>
      <c r="AH108" s="155"/>
      <c r="AI108" s="112">
        <v>2</v>
      </c>
      <c r="AJ108" s="112">
        <v>2</v>
      </c>
      <c r="AK108" s="112">
        <v>6</v>
      </c>
      <c r="AL108" s="112">
        <v>1</v>
      </c>
      <c r="AM108" s="112">
        <v>4</v>
      </c>
      <c r="AN108" s="112">
        <v>4</v>
      </c>
      <c r="AO108" s="150">
        <f t="shared" si="63"/>
        <v>19</v>
      </c>
      <c r="AP108" s="150">
        <f t="shared" si="64"/>
        <v>34.375</v>
      </c>
      <c r="AQ108" s="151">
        <f t="shared" si="67"/>
        <v>15.14182424916574</v>
      </c>
      <c r="AR108" s="655"/>
      <c r="AS108" s="425"/>
      <c r="AT108" s="425"/>
      <c r="AU108" s="425"/>
      <c r="AV108" s="425"/>
      <c r="AW108" s="652"/>
      <c r="AX108" s="655"/>
      <c r="AY108" s="635"/>
      <c r="AZ108" s="635"/>
    </row>
    <row r="109" spans="1:52" ht="29.25" thickBot="1">
      <c r="A109" s="683"/>
      <c r="B109" s="175">
        <f>'5- Valoracion CUALITATIVA'!B139</f>
        <v>44.048943270300335</v>
      </c>
      <c r="C109" s="103" t="s">
        <v>199</v>
      </c>
      <c r="D109" s="161"/>
      <c r="E109" s="114" t="s">
        <v>0</v>
      </c>
      <c r="F109" s="173"/>
      <c r="G109" s="173"/>
      <c r="H109" s="173"/>
      <c r="I109" s="173"/>
      <c r="J109" s="173"/>
      <c r="K109" s="173"/>
      <c r="L109" s="185">
        <f t="shared" si="65"/>
        <v>0</v>
      </c>
      <c r="M109" s="185">
        <f t="shared" si="66"/>
        <v>0</v>
      </c>
      <c r="N109" s="185">
        <f t="shared" si="61"/>
        <v>0</v>
      </c>
      <c r="O109" s="111">
        <v>4</v>
      </c>
      <c r="P109" s="112">
        <v>4</v>
      </c>
      <c r="Q109" s="112">
        <v>4</v>
      </c>
      <c r="R109" s="112">
        <v>2</v>
      </c>
      <c r="S109" s="112">
        <v>6</v>
      </c>
      <c r="T109" s="112">
        <v>4</v>
      </c>
      <c r="U109" s="112">
        <v>2</v>
      </c>
      <c r="V109" s="112">
        <v>4</v>
      </c>
      <c r="W109" s="151">
        <f t="shared" si="62"/>
        <v>1.7619577308120133</v>
      </c>
      <c r="X109" s="664"/>
      <c r="Y109" s="425"/>
      <c r="Z109" s="425"/>
      <c r="AA109" s="425"/>
      <c r="AB109" s="425"/>
      <c r="AC109" s="425"/>
      <c r="AD109" s="425"/>
      <c r="AE109" s="425"/>
      <c r="AF109" s="425"/>
      <c r="AG109" s="652"/>
      <c r="AH109" s="155"/>
      <c r="AI109" s="112">
        <v>4</v>
      </c>
      <c r="AJ109" s="112">
        <v>2</v>
      </c>
      <c r="AK109" s="112">
        <v>6</v>
      </c>
      <c r="AL109" s="112">
        <v>4</v>
      </c>
      <c r="AM109" s="112">
        <v>2</v>
      </c>
      <c r="AN109" s="112">
        <v>4</v>
      </c>
      <c r="AO109" s="150">
        <f t="shared" si="63"/>
        <v>22</v>
      </c>
      <c r="AP109" s="150">
        <f t="shared" si="64"/>
        <v>43.75</v>
      </c>
      <c r="AQ109" s="151">
        <f t="shared" si="67"/>
        <v>19.271412680756395</v>
      </c>
      <c r="AR109" s="655"/>
      <c r="AS109" s="425"/>
      <c r="AT109" s="425"/>
      <c r="AU109" s="425"/>
      <c r="AV109" s="425"/>
      <c r="AW109" s="652"/>
      <c r="AX109" s="655"/>
      <c r="AY109" s="635"/>
      <c r="AZ109" s="635"/>
    </row>
    <row r="110" spans="1:52" ht="15.75" thickBot="1">
      <c r="A110" s="683"/>
      <c r="B110" s="175">
        <f>'5- Valoracion CUALITATIVA'!B140</f>
        <v>44.048943270300335</v>
      </c>
      <c r="C110" s="103" t="s">
        <v>127</v>
      </c>
      <c r="D110" s="161"/>
      <c r="E110" s="114" t="s">
        <v>0</v>
      </c>
      <c r="F110" s="173"/>
      <c r="G110" s="173"/>
      <c r="H110" s="173"/>
      <c r="I110" s="173"/>
      <c r="J110" s="173"/>
      <c r="K110" s="173"/>
      <c r="L110" s="185">
        <f t="shared" si="65"/>
        <v>0</v>
      </c>
      <c r="M110" s="185">
        <f t="shared" si="66"/>
        <v>0</v>
      </c>
      <c r="N110" s="185">
        <f t="shared" si="61"/>
        <v>0</v>
      </c>
      <c r="O110" s="111">
        <v>4</v>
      </c>
      <c r="P110" s="112">
        <v>4</v>
      </c>
      <c r="Q110" s="112">
        <v>4</v>
      </c>
      <c r="R110" s="112">
        <v>4</v>
      </c>
      <c r="S110" s="112">
        <v>6</v>
      </c>
      <c r="T110" s="112">
        <v>4</v>
      </c>
      <c r="U110" s="112">
        <v>2</v>
      </c>
      <c r="V110" s="112">
        <v>4</v>
      </c>
      <c r="W110" s="151">
        <f t="shared" si="62"/>
        <v>1.7619577308120133</v>
      </c>
      <c r="X110" s="664"/>
      <c r="Y110" s="425"/>
      <c r="Z110" s="425"/>
      <c r="AA110" s="425"/>
      <c r="AB110" s="425"/>
      <c r="AC110" s="425"/>
      <c r="AD110" s="425"/>
      <c r="AE110" s="425"/>
      <c r="AF110" s="425"/>
      <c r="AG110" s="652"/>
      <c r="AH110" s="155"/>
      <c r="AI110" s="112">
        <v>4</v>
      </c>
      <c r="AJ110" s="112">
        <v>4</v>
      </c>
      <c r="AK110" s="112">
        <v>6</v>
      </c>
      <c r="AL110" s="112">
        <v>4</v>
      </c>
      <c r="AM110" s="112">
        <v>2</v>
      </c>
      <c r="AN110" s="112">
        <v>4</v>
      </c>
      <c r="AO110" s="150">
        <f t="shared" si="63"/>
        <v>24</v>
      </c>
      <c r="AP110" s="150">
        <f t="shared" si="64"/>
        <v>50</v>
      </c>
      <c r="AQ110" s="151">
        <f t="shared" si="67"/>
        <v>22.024471635150167</v>
      </c>
      <c r="AR110" s="655"/>
      <c r="AS110" s="425"/>
      <c r="AT110" s="425"/>
      <c r="AU110" s="425"/>
      <c r="AV110" s="425"/>
      <c r="AW110" s="652"/>
      <c r="AX110" s="655"/>
      <c r="AY110" s="635"/>
      <c r="AZ110" s="635"/>
    </row>
    <row r="111" spans="1:52" ht="15.75" thickBot="1">
      <c r="A111" s="683"/>
      <c r="B111" s="175">
        <f>'5- Valoracion CUALITATIVA'!B141</f>
        <v>44.048943270300335</v>
      </c>
      <c r="C111" s="103" t="s">
        <v>200</v>
      </c>
      <c r="D111" s="161"/>
      <c r="E111" s="114" t="s">
        <v>0</v>
      </c>
      <c r="F111" s="173"/>
      <c r="G111" s="173"/>
      <c r="H111" s="173"/>
      <c r="I111" s="173"/>
      <c r="J111" s="173"/>
      <c r="K111" s="173"/>
      <c r="L111" s="185">
        <f t="shared" si="65"/>
        <v>0</v>
      </c>
      <c r="M111" s="185">
        <f t="shared" si="66"/>
        <v>0</v>
      </c>
      <c r="N111" s="185">
        <f t="shared" si="61"/>
        <v>0</v>
      </c>
      <c r="O111" s="111">
        <v>4</v>
      </c>
      <c r="P111" s="112">
        <v>2</v>
      </c>
      <c r="Q111" s="112">
        <v>4</v>
      </c>
      <c r="R111" s="112">
        <v>2</v>
      </c>
      <c r="S111" s="112">
        <v>4</v>
      </c>
      <c r="T111" s="112">
        <v>4</v>
      </c>
      <c r="U111" s="112">
        <v>4</v>
      </c>
      <c r="V111" s="112">
        <v>4</v>
      </c>
      <c r="W111" s="151">
        <f t="shared" si="62"/>
        <v>1.7619577308120133</v>
      </c>
      <c r="X111" s="664"/>
      <c r="Y111" s="425"/>
      <c r="Z111" s="425"/>
      <c r="AA111" s="425"/>
      <c r="AB111" s="425"/>
      <c r="AC111" s="425"/>
      <c r="AD111" s="425"/>
      <c r="AE111" s="425"/>
      <c r="AF111" s="425"/>
      <c r="AG111" s="652"/>
      <c r="AH111" s="155"/>
      <c r="AI111" s="112">
        <v>4</v>
      </c>
      <c r="AJ111" s="112">
        <v>2</v>
      </c>
      <c r="AK111" s="112">
        <v>4</v>
      </c>
      <c r="AL111" s="112">
        <v>4</v>
      </c>
      <c r="AM111" s="112">
        <v>4</v>
      </c>
      <c r="AN111" s="112">
        <v>4</v>
      </c>
      <c r="AO111" s="150">
        <f t="shared" si="63"/>
        <v>22</v>
      </c>
      <c r="AP111" s="150">
        <f t="shared" si="64"/>
        <v>43.75</v>
      </c>
      <c r="AQ111" s="151">
        <f t="shared" si="67"/>
        <v>19.271412680756395</v>
      </c>
      <c r="AR111" s="655"/>
      <c r="AS111" s="425"/>
      <c r="AT111" s="425"/>
      <c r="AU111" s="425"/>
      <c r="AV111" s="425"/>
      <c r="AW111" s="652"/>
      <c r="AX111" s="655"/>
      <c r="AY111" s="635"/>
      <c r="AZ111" s="635"/>
    </row>
    <row r="112" spans="1:52" ht="15.75" thickBot="1">
      <c r="A112" s="683"/>
      <c r="B112" s="175">
        <f>'5- Valoracion CUALITATIVA'!B142</f>
        <v>44.048943270300335</v>
      </c>
      <c r="C112" s="103" t="s">
        <v>130</v>
      </c>
      <c r="D112" s="161"/>
      <c r="E112" s="114" t="s">
        <v>0</v>
      </c>
      <c r="F112" s="173"/>
      <c r="G112" s="173"/>
      <c r="H112" s="173"/>
      <c r="I112" s="173"/>
      <c r="J112" s="173"/>
      <c r="K112" s="173"/>
      <c r="L112" s="185">
        <f t="shared" si="65"/>
        <v>0</v>
      </c>
      <c r="M112" s="185">
        <f t="shared" si="66"/>
        <v>0</v>
      </c>
      <c r="N112" s="185">
        <f t="shared" si="61"/>
        <v>0</v>
      </c>
      <c r="O112" s="111">
        <v>2</v>
      </c>
      <c r="P112" s="112">
        <v>4</v>
      </c>
      <c r="Q112" s="112">
        <v>2</v>
      </c>
      <c r="R112" s="112">
        <v>2</v>
      </c>
      <c r="S112" s="112">
        <v>2</v>
      </c>
      <c r="T112" s="112">
        <v>4</v>
      </c>
      <c r="U112" s="112">
        <v>4</v>
      </c>
      <c r="V112" s="112">
        <v>4</v>
      </c>
      <c r="W112" s="151">
        <f t="shared" si="62"/>
        <v>1.7619577308120133</v>
      </c>
      <c r="X112" s="664"/>
      <c r="Y112" s="425"/>
      <c r="Z112" s="425"/>
      <c r="AA112" s="425"/>
      <c r="AB112" s="425"/>
      <c r="AC112" s="425"/>
      <c r="AD112" s="425"/>
      <c r="AE112" s="425"/>
      <c r="AF112" s="425"/>
      <c r="AG112" s="653"/>
      <c r="AH112" s="155"/>
      <c r="AI112" s="112">
        <v>2</v>
      </c>
      <c r="AJ112" s="112">
        <v>2</v>
      </c>
      <c r="AK112" s="112">
        <v>2</v>
      </c>
      <c r="AL112" s="112">
        <v>4</v>
      </c>
      <c r="AM112" s="112">
        <v>4</v>
      </c>
      <c r="AN112" s="112">
        <v>4</v>
      </c>
      <c r="AO112" s="150">
        <f t="shared" si="63"/>
        <v>18</v>
      </c>
      <c r="AP112" s="150">
        <f t="shared" si="64"/>
        <v>31.25</v>
      </c>
      <c r="AQ112" s="151">
        <f t="shared" si="67"/>
        <v>13.765294771968854</v>
      </c>
      <c r="AR112" s="655"/>
      <c r="AS112" s="425"/>
      <c r="AT112" s="425"/>
      <c r="AU112" s="425"/>
      <c r="AV112" s="425"/>
      <c r="AW112" s="653"/>
      <c r="AX112" s="655"/>
      <c r="AY112" s="635"/>
      <c r="AZ112" s="635"/>
    </row>
    <row r="113" spans="1:52" ht="15.75" thickBot="1">
      <c r="A113" s="640"/>
      <c r="B113" s="175">
        <f>'5- Valoracion CUALITATIVA'!B143</f>
        <v>44.048943270300335</v>
      </c>
      <c r="C113" s="638"/>
      <c r="D113" s="639"/>
      <c r="E113" s="640"/>
      <c r="F113" s="641" t="s">
        <v>183</v>
      </c>
      <c r="G113" s="642"/>
      <c r="H113" s="642"/>
      <c r="I113" s="642"/>
      <c r="J113" s="642"/>
      <c r="K113" s="640"/>
      <c r="L113" s="165">
        <f>IF(SUM($L96:$L112),(1-EXP(-((SUM($L96:$L112)/COUNTIF($L96:$L112,"&gt;0"))^1)))*($E$6-(MAX($L96:$L112)))*(1-1/(EXP((((COUNTIF($L96:$L112,"&gt;0")^1)-1)*0.1))))+(MAX($L96:$L112)),0)</f>
        <v>0</v>
      </c>
      <c r="M113" s="166">
        <f t="shared" ref="M113" si="68">IF($L113&lt;&gt;0,(($L113-$M$6)/($E$6-$M$6))*100,0)</f>
        <v>0</v>
      </c>
      <c r="N113" s="167">
        <f>IF(SUM($L96:$L112),(($M113*$B113)/100),0)</f>
        <v>0</v>
      </c>
      <c r="O113" s="643" t="s">
        <v>184</v>
      </c>
      <c r="P113" s="642"/>
      <c r="Q113" s="642"/>
      <c r="R113" s="642"/>
      <c r="S113" s="642"/>
      <c r="T113" s="640"/>
      <c r="U113" s="165">
        <f>IF(SUM($U96:$U112),(1-EXP(-((SUM($U96:$U112)/COUNTIF($U96:$U112,"&gt;0"))^1)))*($E$6-(MAX($U96:$U112)))*(1-1/(EXP((((COUNTIF($U96:$U112,"&gt;0")^1)-1)*0.1))))+(MAX($U96:$U112)),0)</f>
        <v>32.696949750950324</v>
      </c>
      <c r="V113" s="166">
        <f t="shared" ref="V113" si="69">IF($U113&lt;&gt;0,(($U113-$M$6)/($E$6-$M$6))*100,0)</f>
        <v>77.177967971719767</v>
      </c>
      <c r="W113" s="167">
        <f>IF(SUM($U96:$U112),(($V113*$B113)/100),0)</f>
        <v>33.9960793290334</v>
      </c>
      <c r="X113" s="139" t="s">
        <v>158</v>
      </c>
      <c r="Y113" s="140">
        <f>$N113-$W113</f>
        <v>-33.9960793290334</v>
      </c>
      <c r="Z113" s="644" t="s">
        <v>240</v>
      </c>
      <c r="AA113" s="639"/>
      <c r="AB113" s="639"/>
      <c r="AC113" s="639"/>
      <c r="AD113" s="639"/>
      <c r="AE113" s="639"/>
      <c r="AF113" s="639"/>
      <c r="AG113" s="645"/>
      <c r="AH113" s="646" t="s">
        <v>185</v>
      </c>
      <c r="AI113" s="639"/>
      <c r="AJ113" s="639"/>
      <c r="AK113" s="639"/>
      <c r="AL113" s="639"/>
      <c r="AM113" s="639"/>
      <c r="AN113" s="647"/>
      <c r="AO113" s="156">
        <f>IF(SUM($AO96:$AO112),(1-EXP(-((SUM($AO96:$AO112)/COUNTIF($AO96:$AO112,"&gt;0"))^1)))*($E$6-(MAX($AO96:$AO112)))*(1-1/(EXP((((COUNTIF($AO96:$AO112,"&gt;0")^1)-1)*0.1))))+(MAX($AO96:$AO112)),0)</f>
        <v>36.769655418519584</v>
      </c>
      <c r="AP113" s="156">
        <f t="shared" si="64"/>
        <v>89.905173182873696</v>
      </c>
      <c r="AQ113" s="157">
        <f>IF(SUM($AO96:$AO112),(($AP113*$B113)/100),0)</f>
        <v>39.602278732389301</v>
      </c>
      <c r="AR113" s="158" t="s">
        <v>186</v>
      </c>
      <c r="AS113" s="159">
        <f>$N113-$AQ113</f>
        <v>-39.602278732389301</v>
      </c>
      <c r="AT113" s="648"/>
      <c r="AU113" s="639"/>
      <c r="AV113" s="639"/>
      <c r="AW113" s="645"/>
      <c r="AX113" s="649"/>
      <c r="AY113" s="645"/>
      <c r="AZ113" s="637"/>
    </row>
    <row r="115" spans="1:52" ht="15.75" thickBot="1"/>
    <row r="116" spans="1:52">
      <c r="A116" s="672" t="s">
        <v>146</v>
      </c>
      <c r="B116" s="673" t="s">
        <v>147</v>
      </c>
      <c r="C116" s="674" t="s">
        <v>148</v>
      </c>
      <c r="D116" s="676" t="s">
        <v>149</v>
      </c>
      <c r="E116" s="677" t="s">
        <v>150</v>
      </c>
      <c r="F116" s="631" t="s">
        <v>241</v>
      </c>
      <c r="G116" s="632"/>
      <c r="H116" s="632"/>
      <c r="I116" s="632"/>
      <c r="J116" s="632"/>
      <c r="K116" s="633"/>
      <c r="L116" s="665" t="s">
        <v>152</v>
      </c>
      <c r="M116" s="632"/>
      <c r="N116" s="666"/>
      <c r="O116" s="667" t="s">
        <v>225</v>
      </c>
      <c r="P116" s="658"/>
      <c r="Q116" s="658"/>
      <c r="R116" s="658"/>
      <c r="S116" s="658"/>
      <c r="T116" s="668"/>
      <c r="U116" s="657" t="s">
        <v>152</v>
      </c>
      <c r="V116" s="658"/>
      <c r="W116" s="659"/>
      <c r="X116" s="669" t="s">
        <v>226</v>
      </c>
      <c r="Y116" s="658"/>
      <c r="Z116" s="658"/>
      <c r="AA116" s="658"/>
      <c r="AB116" s="658"/>
      <c r="AC116" s="658"/>
      <c r="AD116" s="658"/>
      <c r="AE116" s="658"/>
      <c r="AF116" s="658"/>
      <c r="AG116" s="658"/>
      <c r="AH116" s="670" t="s">
        <v>154</v>
      </c>
      <c r="AI116" s="657" t="s">
        <v>227</v>
      </c>
      <c r="AJ116" s="658"/>
      <c r="AK116" s="658"/>
      <c r="AL116" s="658"/>
      <c r="AM116" s="658"/>
      <c r="AN116" s="668"/>
      <c r="AO116" s="657" t="s">
        <v>152</v>
      </c>
      <c r="AP116" s="658"/>
      <c r="AQ116" s="659"/>
      <c r="AR116" s="660" t="s">
        <v>228</v>
      </c>
      <c r="AS116" s="658"/>
      <c r="AT116" s="658"/>
      <c r="AU116" s="658"/>
      <c r="AV116" s="658"/>
      <c r="AW116" s="659"/>
      <c r="AX116" s="661" t="s">
        <v>229</v>
      </c>
      <c r="AY116" s="659"/>
      <c r="AZ116" s="662" t="s">
        <v>157</v>
      </c>
    </row>
    <row r="117" spans="1:52" ht="19.5" thickBot="1">
      <c r="A117" s="671"/>
      <c r="B117" s="637"/>
      <c r="C117" s="675"/>
      <c r="D117" s="675"/>
      <c r="E117" s="678"/>
      <c r="F117" s="181" t="s">
        <v>160</v>
      </c>
      <c r="G117" s="182" t="s">
        <v>161</v>
      </c>
      <c r="H117" s="182" t="s">
        <v>162</v>
      </c>
      <c r="I117" s="182" t="s">
        <v>163</v>
      </c>
      <c r="J117" s="182" t="s">
        <v>164</v>
      </c>
      <c r="K117" s="182" t="s">
        <v>165</v>
      </c>
      <c r="L117" s="186" t="s">
        <v>242</v>
      </c>
      <c r="M117" s="186" t="s">
        <v>243</v>
      </c>
      <c r="N117" s="187" t="s">
        <v>244</v>
      </c>
      <c r="O117" s="184" t="s">
        <v>160</v>
      </c>
      <c r="P117" s="141" t="s">
        <v>161</v>
      </c>
      <c r="Q117" s="141" t="s">
        <v>162</v>
      </c>
      <c r="R117" s="141" t="s">
        <v>163</v>
      </c>
      <c r="S117" s="141" t="s">
        <v>164</v>
      </c>
      <c r="T117" s="141" t="s">
        <v>165</v>
      </c>
      <c r="U117" s="142" t="s">
        <v>245</v>
      </c>
      <c r="V117" s="142" t="s">
        <v>246</v>
      </c>
      <c r="W117" s="143" t="s">
        <v>247</v>
      </c>
      <c r="X117" s="136" t="s">
        <v>230</v>
      </c>
      <c r="Y117" s="137" t="s">
        <v>236</v>
      </c>
      <c r="Z117" s="137" t="s">
        <v>237</v>
      </c>
      <c r="AA117" s="137" t="s">
        <v>238</v>
      </c>
      <c r="AB117" s="137" t="s">
        <v>239</v>
      </c>
      <c r="AC117" s="137" t="s">
        <v>231</v>
      </c>
      <c r="AD117" s="137" t="s">
        <v>232</v>
      </c>
      <c r="AE117" s="137" t="s">
        <v>233</v>
      </c>
      <c r="AF117" s="137" t="s">
        <v>234</v>
      </c>
      <c r="AG117" s="138" t="s">
        <v>235</v>
      </c>
      <c r="AH117" s="671"/>
      <c r="AI117" s="141" t="s">
        <v>248</v>
      </c>
      <c r="AJ117" s="141" t="s">
        <v>249</v>
      </c>
      <c r="AK117" s="141" t="s">
        <v>250</v>
      </c>
      <c r="AL117" s="141" t="s">
        <v>251</v>
      </c>
      <c r="AM117" s="141" t="s">
        <v>252</v>
      </c>
      <c r="AN117" s="141" t="s">
        <v>253</v>
      </c>
      <c r="AO117" s="142" t="s">
        <v>254</v>
      </c>
      <c r="AP117" s="142" t="s">
        <v>255</v>
      </c>
      <c r="AQ117" s="142" t="s">
        <v>256</v>
      </c>
      <c r="AR117" s="144" t="s">
        <v>257</v>
      </c>
      <c r="AS117" s="137" t="s">
        <v>258</v>
      </c>
      <c r="AT117" s="137" t="s">
        <v>259</v>
      </c>
      <c r="AU117" s="137" t="s">
        <v>260</v>
      </c>
      <c r="AV117" s="137" t="s">
        <v>261</v>
      </c>
      <c r="AW117" s="145" t="s">
        <v>262</v>
      </c>
      <c r="AX117" s="146" t="s">
        <v>156</v>
      </c>
      <c r="AY117" s="147" t="s">
        <v>263</v>
      </c>
      <c r="AZ117" s="637"/>
    </row>
    <row r="118" spans="1:52" ht="15.75" thickBot="1">
      <c r="A118" s="682" t="s">
        <v>266</v>
      </c>
      <c r="B118" s="175">
        <f>'5- Valoracion CUALITATIVA'!B148</f>
        <v>44.048943270300335</v>
      </c>
      <c r="C118" s="87" t="s">
        <v>108</v>
      </c>
      <c r="D118" s="160"/>
      <c r="E118" s="89" t="s">
        <v>0</v>
      </c>
      <c r="F118" s="91"/>
      <c r="G118" s="91"/>
      <c r="H118" s="91"/>
      <c r="I118" s="91"/>
      <c r="J118" s="91"/>
      <c r="K118" s="91"/>
      <c r="L118" s="185">
        <f>(3*$F118)+(2*$G118)+$H118+$I118+$J118+$K118</f>
        <v>0</v>
      </c>
      <c r="M118" s="185">
        <f>IF($L118&lt;&gt;0,(($L118-$M$6)/($E$6-$M$6))*100,0)</f>
        <v>0</v>
      </c>
      <c r="N118" s="185">
        <f t="shared" ref="N118:N132" si="70">($M118*$B118)/100</f>
        <v>0</v>
      </c>
      <c r="O118" s="95">
        <v>4</v>
      </c>
      <c r="P118" s="95">
        <v>4</v>
      </c>
      <c r="Q118" s="95">
        <v>12</v>
      </c>
      <c r="R118" s="95">
        <v>4</v>
      </c>
      <c r="S118" s="95">
        <v>4</v>
      </c>
      <c r="T118" s="95">
        <v>4</v>
      </c>
      <c r="U118" s="150">
        <f t="shared" ref="U118:U132" si="71">$O118+$P118+$Q118+$R118+$S118+$T118</f>
        <v>32</v>
      </c>
      <c r="V118" s="150">
        <f>IF($U118&lt;&gt;0,(($U118-$M$6)/($E$6-$M$6))*100,0)</f>
        <v>75</v>
      </c>
      <c r="W118" s="151">
        <f t="shared" ref="W118:W132" si="72">($V118*$B118)/100</f>
        <v>33.036707452725253</v>
      </c>
      <c r="X118" s="663">
        <v>210</v>
      </c>
      <c r="Y118" s="650">
        <v>-70</v>
      </c>
      <c r="Z118" s="650">
        <v>50</v>
      </c>
      <c r="AA118" s="684">
        <v>1</v>
      </c>
      <c r="AB118" s="650">
        <v>0.25</v>
      </c>
      <c r="AC118" s="650">
        <f>+AB118-AA118</f>
        <v>-0.75</v>
      </c>
      <c r="AD118" s="650">
        <v>0.25</v>
      </c>
      <c r="AE118" s="650">
        <f>(1/(1+$AD118))+(($AD118*(ABS(($M133-$V133))-50))/(50*(1+$AD118)))</f>
        <v>0.68298525604223137</v>
      </c>
      <c r="AF118" s="650">
        <f>$AE118*$AC118</f>
        <v>-0.51223894203167353</v>
      </c>
      <c r="AG118" s="651">
        <f>$AF118*$B118</f>
        <v>-22.56358409839185</v>
      </c>
      <c r="AH118" s="152"/>
      <c r="AI118" s="100">
        <v>2</v>
      </c>
      <c r="AJ118" s="100">
        <v>2</v>
      </c>
      <c r="AK118" s="100">
        <v>6</v>
      </c>
      <c r="AL118" s="100">
        <v>1</v>
      </c>
      <c r="AM118" s="100">
        <v>4</v>
      </c>
      <c r="AN118" s="100">
        <v>4</v>
      </c>
      <c r="AO118" s="150">
        <f t="shared" ref="AO118:AO132" si="73">$AI118+$AJ118+$AK118+$AL118+$AM118+$AN118</f>
        <v>19</v>
      </c>
      <c r="AP118" s="150">
        <f t="shared" ref="AP118:AP133" si="74">IF($AO118&lt;&gt;0,(($AO118-$M$6)/($E$6-$M$6))*100,0)</f>
        <v>34.375</v>
      </c>
      <c r="AQ118" s="151">
        <f t="shared" ref="AQ118:AQ132" si="75">($AP118*$B118)/100</f>
        <v>15.14182424916574</v>
      </c>
      <c r="AR118" s="656">
        <v>20</v>
      </c>
      <c r="AS118" s="650">
        <v>0.6399999999999999</v>
      </c>
      <c r="AT118" s="650">
        <f>+AS118-AA118</f>
        <v>-0.3600000000000001</v>
      </c>
      <c r="AU118" s="650">
        <f>(1/(1+$AD118))+(($AD118*(ABS(($M133-$AP133))-50))/(50*(1+$AD118)))</f>
        <v>0.65663076237501339</v>
      </c>
      <c r="AV118" s="650">
        <f>$AT118*$AU118</f>
        <v>-0.2363870744550049</v>
      </c>
      <c r="AW118" s="651">
        <f>$AV118*$B118</f>
        <v>-10.412600832500772</v>
      </c>
      <c r="AX118" s="654">
        <f>$AS133-$Y133</f>
        <v>2.9022189911619378</v>
      </c>
      <c r="AY118" s="634">
        <f>$AW118-$AG118</f>
        <v>12.150983265891078</v>
      </c>
      <c r="AZ118" s="636"/>
    </row>
    <row r="119" spans="1:52" ht="15.75" thickBot="1">
      <c r="A119" s="683"/>
      <c r="B119" s="175">
        <f>'5- Valoracion CUALITATIVA'!B149</f>
        <v>44.048943270300335</v>
      </c>
      <c r="C119" s="103" t="s">
        <v>109</v>
      </c>
      <c r="D119" s="161"/>
      <c r="E119" s="105" t="s">
        <v>0</v>
      </c>
      <c r="F119" s="107"/>
      <c r="G119" s="107"/>
      <c r="H119" s="107"/>
      <c r="I119" s="107"/>
      <c r="J119" s="107"/>
      <c r="K119" s="107"/>
      <c r="L119" s="185">
        <f t="shared" ref="L119:L132" si="76">(3*$F119)+(2*$G119)+$H119+$I119+$J119+$K119</f>
        <v>0</v>
      </c>
      <c r="M119" s="185">
        <f t="shared" ref="M119:M132" si="77">IF($L119&lt;&gt;0,(($L119-$M$6)/($E$6-$M$6))*100,0)</f>
        <v>0</v>
      </c>
      <c r="N119" s="185">
        <f t="shared" si="70"/>
        <v>0</v>
      </c>
      <c r="O119" s="112">
        <v>2</v>
      </c>
      <c r="P119" s="112">
        <v>2</v>
      </c>
      <c r="Q119" s="112">
        <v>6</v>
      </c>
      <c r="R119" s="112">
        <v>4</v>
      </c>
      <c r="S119" s="112">
        <v>4</v>
      </c>
      <c r="T119" s="112">
        <v>1</v>
      </c>
      <c r="U119" s="164">
        <f t="shared" si="71"/>
        <v>19</v>
      </c>
      <c r="V119" s="164">
        <f t="shared" ref="V119:V133" si="78">IF($U119&lt;&gt;0,(($U119-$M$6)/($E$6-$M$6))*100,0)</f>
        <v>34.375</v>
      </c>
      <c r="W119" s="151">
        <f t="shared" si="72"/>
        <v>15.14182424916574</v>
      </c>
      <c r="X119" s="664"/>
      <c r="Y119" s="425"/>
      <c r="Z119" s="425"/>
      <c r="AA119" s="650"/>
      <c r="AB119" s="425"/>
      <c r="AC119" s="425"/>
      <c r="AD119" s="425"/>
      <c r="AE119" s="425"/>
      <c r="AF119" s="425"/>
      <c r="AG119" s="652"/>
      <c r="AH119" s="155"/>
      <c r="AI119" s="112">
        <v>2</v>
      </c>
      <c r="AJ119" s="112">
        <v>2</v>
      </c>
      <c r="AK119" s="112">
        <v>6</v>
      </c>
      <c r="AL119" s="112">
        <v>4</v>
      </c>
      <c r="AM119" s="112">
        <v>4</v>
      </c>
      <c r="AN119" s="112">
        <v>1</v>
      </c>
      <c r="AO119" s="150">
        <f t="shared" si="73"/>
        <v>19</v>
      </c>
      <c r="AP119" s="150">
        <f t="shared" si="74"/>
        <v>34.375</v>
      </c>
      <c r="AQ119" s="151">
        <f t="shared" si="75"/>
        <v>15.14182424916574</v>
      </c>
      <c r="AR119" s="655"/>
      <c r="AS119" s="425"/>
      <c r="AT119" s="425"/>
      <c r="AU119" s="425"/>
      <c r="AV119" s="425"/>
      <c r="AW119" s="652"/>
      <c r="AX119" s="655"/>
      <c r="AY119" s="635"/>
      <c r="AZ119" s="635"/>
    </row>
    <row r="120" spans="1:52" ht="15.75" thickBot="1">
      <c r="A120" s="683"/>
      <c r="B120" s="175">
        <f>'5- Valoracion CUALITATIVA'!B150</f>
        <v>44.048943270300335</v>
      </c>
      <c r="C120" s="103" t="s">
        <v>192</v>
      </c>
      <c r="D120" s="161"/>
      <c r="E120" s="105" t="s">
        <v>0</v>
      </c>
      <c r="F120" s="107"/>
      <c r="G120" s="107"/>
      <c r="H120" s="107"/>
      <c r="I120" s="107"/>
      <c r="J120" s="107"/>
      <c r="K120" s="107"/>
      <c r="L120" s="185">
        <f t="shared" si="76"/>
        <v>0</v>
      </c>
      <c r="M120" s="185">
        <f t="shared" si="77"/>
        <v>0</v>
      </c>
      <c r="N120" s="185">
        <f t="shared" si="70"/>
        <v>0</v>
      </c>
      <c r="O120" s="112">
        <v>2</v>
      </c>
      <c r="P120" s="112">
        <v>1</v>
      </c>
      <c r="Q120" s="112">
        <v>6</v>
      </c>
      <c r="R120" s="112">
        <v>4</v>
      </c>
      <c r="S120" s="112">
        <v>4</v>
      </c>
      <c r="T120" s="112">
        <v>1</v>
      </c>
      <c r="U120" s="170">
        <f t="shared" si="71"/>
        <v>18</v>
      </c>
      <c r="V120" s="170">
        <f t="shared" si="78"/>
        <v>31.25</v>
      </c>
      <c r="W120" s="151">
        <f t="shared" si="72"/>
        <v>13.765294771968854</v>
      </c>
      <c r="X120" s="664"/>
      <c r="Y120" s="425"/>
      <c r="Z120" s="425"/>
      <c r="AA120" s="650"/>
      <c r="AB120" s="425"/>
      <c r="AC120" s="425"/>
      <c r="AD120" s="425"/>
      <c r="AE120" s="425"/>
      <c r="AF120" s="425"/>
      <c r="AG120" s="652"/>
      <c r="AH120" s="155"/>
      <c r="AI120" s="112">
        <v>2</v>
      </c>
      <c r="AJ120" s="112">
        <v>1</v>
      </c>
      <c r="AK120" s="112">
        <v>6</v>
      </c>
      <c r="AL120" s="112">
        <v>4</v>
      </c>
      <c r="AM120" s="112">
        <v>4</v>
      </c>
      <c r="AN120" s="112">
        <v>1</v>
      </c>
      <c r="AO120" s="150">
        <f t="shared" si="73"/>
        <v>18</v>
      </c>
      <c r="AP120" s="150">
        <f t="shared" si="74"/>
        <v>31.25</v>
      </c>
      <c r="AQ120" s="151">
        <f t="shared" si="75"/>
        <v>13.765294771968854</v>
      </c>
      <c r="AR120" s="655"/>
      <c r="AS120" s="425"/>
      <c r="AT120" s="425"/>
      <c r="AU120" s="425"/>
      <c r="AV120" s="425"/>
      <c r="AW120" s="652"/>
      <c r="AX120" s="655"/>
      <c r="AY120" s="635"/>
      <c r="AZ120" s="635"/>
    </row>
    <row r="121" spans="1:52" ht="15.75" thickBot="1">
      <c r="A121" s="683"/>
      <c r="B121" s="175">
        <f>'5- Valoracion CUALITATIVA'!B151</f>
        <v>44.048943270300335</v>
      </c>
      <c r="C121" s="103" t="s">
        <v>115</v>
      </c>
      <c r="D121" s="161"/>
      <c r="E121" s="114" t="s">
        <v>0</v>
      </c>
      <c r="F121" s="107"/>
      <c r="G121" s="107"/>
      <c r="H121" s="107"/>
      <c r="I121" s="107"/>
      <c r="J121" s="107"/>
      <c r="K121" s="107"/>
      <c r="L121" s="185">
        <f t="shared" si="76"/>
        <v>0</v>
      </c>
      <c r="M121" s="185">
        <f t="shared" si="77"/>
        <v>0</v>
      </c>
      <c r="N121" s="185">
        <f t="shared" si="70"/>
        <v>0</v>
      </c>
      <c r="O121" s="112">
        <v>2</v>
      </c>
      <c r="P121" s="112">
        <v>1</v>
      </c>
      <c r="Q121" s="112">
        <v>6</v>
      </c>
      <c r="R121" s="112">
        <v>4</v>
      </c>
      <c r="S121" s="112">
        <v>4</v>
      </c>
      <c r="T121" s="112">
        <v>4</v>
      </c>
      <c r="U121" s="170">
        <f t="shared" si="71"/>
        <v>21</v>
      </c>
      <c r="V121" s="170">
        <f t="shared" si="78"/>
        <v>40.625</v>
      </c>
      <c r="W121" s="151">
        <f t="shared" si="72"/>
        <v>17.894883203559512</v>
      </c>
      <c r="X121" s="664"/>
      <c r="Y121" s="425"/>
      <c r="Z121" s="425"/>
      <c r="AA121" s="650"/>
      <c r="AB121" s="425"/>
      <c r="AC121" s="425"/>
      <c r="AD121" s="425"/>
      <c r="AE121" s="425"/>
      <c r="AF121" s="425"/>
      <c r="AG121" s="652"/>
      <c r="AH121" s="155"/>
      <c r="AI121" s="112">
        <v>2</v>
      </c>
      <c r="AJ121" s="112">
        <v>1</v>
      </c>
      <c r="AK121" s="112">
        <v>6</v>
      </c>
      <c r="AL121" s="112">
        <v>4</v>
      </c>
      <c r="AM121" s="112">
        <v>4</v>
      </c>
      <c r="AN121" s="112">
        <v>4</v>
      </c>
      <c r="AO121" s="150">
        <f t="shared" si="73"/>
        <v>21</v>
      </c>
      <c r="AP121" s="150">
        <f t="shared" si="74"/>
        <v>40.625</v>
      </c>
      <c r="AQ121" s="151">
        <f t="shared" si="75"/>
        <v>17.894883203559512</v>
      </c>
      <c r="AR121" s="655"/>
      <c r="AS121" s="425"/>
      <c r="AT121" s="425"/>
      <c r="AU121" s="425"/>
      <c r="AV121" s="425"/>
      <c r="AW121" s="652"/>
      <c r="AX121" s="655"/>
      <c r="AY121" s="635"/>
      <c r="AZ121" s="635"/>
    </row>
    <row r="122" spans="1:52" ht="15.75" thickBot="1">
      <c r="A122" s="683"/>
      <c r="B122" s="175">
        <f>'5- Valoracion CUALITATIVA'!B152</f>
        <v>44.048943270300335</v>
      </c>
      <c r="C122" s="103" t="s">
        <v>116</v>
      </c>
      <c r="D122" s="161"/>
      <c r="E122" s="114" t="s">
        <v>0</v>
      </c>
      <c r="F122" s="107"/>
      <c r="G122" s="107"/>
      <c r="H122" s="107"/>
      <c r="I122" s="107"/>
      <c r="J122" s="107"/>
      <c r="K122" s="107"/>
      <c r="L122" s="185">
        <f t="shared" si="76"/>
        <v>0</v>
      </c>
      <c r="M122" s="185">
        <f t="shared" si="77"/>
        <v>0</v>
      </c>
      <c r="N122" s="185">
        <f t="shared" si="70"/>
        <v>0</v>
      </c>
      <c r="O122" s="112">
        <v>4</v>
      </c>
      <c r="P122" s="112">
        <v>4</v>
      </c>
      <c r="Q122" s="112">
        <v>6</v>
      </c>
      <c r="R122" s="112">
        <v>4</v>
      </c>
      <c r="S122" s="112">
        <v>4</v>
      </c>
      <c r="T122" s="112">
        <v>4</v>
      </c>
      <c r="U122" s="170">
        <f t="shared" si="71"/>
        <v>26</v>
      </c>
      <c r="V122" s="170">
        <f t="shared" si="78"/>
        <v>56.25</v>
      </c>
      <c r="W122" s="151">
        <f t="shared" si="72"/>
        <v>24.777530589543939</v>
      </c>
      <c r="X122" s="664"/>
      <c r="Y122" s="425"/>
      <c r="Z122" s="425"/>
      <c r="AA122" s="650"/>
      <c r="AB122" s="425"/>
      <c r="AC122" s="425"/>
      <c r="AD122" s="425"/>
      <c r="AE122" s="425"/>
      <c r="AF122" s="425"/>
      <c r="AG122" s="652"/>
      <c r="AH122" s="155"/>
      <c r="AI122" s="112">
        <v>2</v>
      </c>
      <c r="AJ122" s="112">
        <v>4</v>
      </c>
      <c r="AK122" s="112">
        <v>6</v>
      </c>
      <c r="AL122" s="112">
        <v>4</v>
      </c>
      <c r="AM122" s="112">
        <v>4</v>
      </c>
      <c r="AN122" s="112">
        <v>4</v>
      </c>
      <c r="AO122" s="150">
        <f t="shared" si="73"/>
        <v>24</v>
      </c>
      <c r="AP122" s="150">
        <f t="shared" si="74"/>
        <v>50</v>
      </c>
      <c r="AQ122" s="151">
        <f t="shared" si="75"/>
        <v>22.024471635150167</v>
      </c>
      <c r="AR122" s="655"/>
      <c r="AS122" s="425"/>
      <c r="AT122" s="425"/>
      <c r="AU122" s="425"/>
      <c r="AV122" s="425"/>
      <c r="AW122" s="652"/>
      <c r="AX122" s="655"/>
      <c r="AY122" s="635"/>
      <c r="AZ122" s="635"/>
    </row>
    <row r="123" spans="1:52" ht="15.75" thickBot="1">
      <c r="A123" s="683"/>
      <c r="B123" s="175">
        <f>'5- Valoracion CUALITATIVA'!B153</f>
        <v>44.048943270300335</v>
      </c>
      <c r="C123" s="103" t="s">
        <v>195</v>
      </c>
      <c r="D123" s="161"/>
      <c r="E123" s="114" t="s">
        <v>0</v>
      </c>
      <c r="F123" s="107"/>
      <c r="G123" s="107"/>
      <c r="H123" s="107"/>
      <c r="I123" s="107"/>
      <c r="J123" s="107"/>
      <c r="K123" s="107"/>
      <c r="L123" s="185">
        <f t="shared" si="76"/>
        <v>0</v>
      </c>
      <c r="M123" s="185">
        <f t="shared" si="77"/>
        <v>0</v>
      </c>
      <c r="N123" s="185">
        <f t="shared" si="70"/>
        <v>0</v>
      </c>
      <c r="O123" s="112">
        <v>4</v>
      </c>
      <c r="P123" s="112">
        <v>2</v>
      </c>
      <c r="Q123" s="112">
        <v>4</v>
      </c>
      <c r="R123" s="112">
        <v>4</v>
      </c>
      <c r="S123" s="112">
        <v>4</v>
      </c>
      <c r="T123" s="112">
        <v>4</v>
      </c>
      <c r="U123" s="170">
        <f t="shared" si="71"/>
        <v>22</v>
      </c>
      <c r="V123" s="170">
        <f t="shared" si="78"/>
        <v>43.75</v>
      </c>
      <c r="W123" s="151">
        <f t="shared" si="72"/>
        <v>19.271412680756395</v>
      </c>
      <c r="X123" s="664"/>
      <c r="Y123" s="425"/>
      <c r="Z123" s="425"/>
      <c r="AA123" s="650"/>
      <c r="AB123" s="425"/>
      <c r="AC123" s="425"/>
      <c r="AD123" s="425"/>
      <c r="AE123" s="425"/>
      <c r="AF123" s="425"/>
      <c r="AG123" s="652"/>
      <c r="AH123" s="155"/>
      <c r="AI123" s="112">
        <v>4</v>
      </c>
      <c r="AJ123" s="112">
        <v>2</v>
      </c>
      <c r="AK123" s="112">
        <v>4</v>
      </c>
      <c r="AL123" s="112">
        <v>4</v>
      </c>
      <c r="AM123" s="112">
        <v>4</v>
      </c>
      <c r="AN123" s="112">
        <v>4</v>
      </c>
      <c r="AO123" s="150">
        <f t="shared" si="73"/>
        <v>22</v>
      </c>
      <c r="AP123" s="150">
        <f t="shared" si="74"/>
        <v>43.75</v>
      </c>
      <c r="AQ123" s="151">
        <f t="shared" si="75"/>
        <v>19.271412680756395</v>
      </c>
      <c r="AR123" s="655"/>
      <c r="AS123" s="425"/>
      <c r="AT123" s="425"/>
      <c r="AU123" s="425"/>
      <c r="AV123" s="425"/>
      <c r="AW123" s="652"/>
      <c r="AX123" s="655"/>
      <c r="AY123" s="635"/>
      <c r="AZ123" s="635"/>
    </row>
    <row r="124" spans="1:52" ht="15.75" thickBot="1">
      <c r="A124" s="683"/>
      <c r="B124" s="175">
        <f>'5- Valoracion CUALITATIVA'!B154</f>
        <v>44.048943270300335</v>
      </c>
      <c r="C124" s="103" t="s">
        <v>196</v>
      </c>
      <c r="D124" s="161"/>
      <c r="E124" s="114" t="s">
        <v>0</v>
      </c>
      <c r="F124" s="107"/>
      <c r="G124" s="107"/>
      <c r="H124" s="107"/>
      <c r="I124" s="107"/>
      <c r="J124" s="107"/>
      <c r="K124" s="107"/>
      <c r="L124" s="185">
        <f t="shared" si="76"/>
        <v>0</v>
      </c>
      <c r="M124" s="185">
        <f t="shared" si="77"/>
        <v>0</v>
      </c>
      <c r="N124" s="185">
        <f t="shared" si="70"/>
        <v>0</v>
      </c>
      <c r="O124" s="112">
        <v>2</v>
      </c>
      <c r="P124" s="112">
        <v>4</v>
      </c>
      <c r="Q124" s="112">
        <v>12</v>
      </c>
      <c r="R124" s="112">
        <v>4</v>
      </c>
      <c r="S124" s="112">
        <v>2</v>
      </c>
      <c r="T124" s="112">
        <v>1</v>
      </c>
      <c r="U124" s="170">
        <f t="shared" si="71"/>
        <v>25</v>
      </c>
      <c r="V124" s="170">
        <f t="shared" si="78"/>
        <v>53.125</v>
      </c>
      <c r="W124" s="151">
        <f t="shared" si="72"/>
        <v>23.401001112347053</v>
      </c>
      <c r="X124" s="664"/>
      <c r="Y124" s="425"/>
      <c r="Z124" s="425"/>
      <c r="AA124" s="650"/>
      <c r="AB124" s="425"/>
      <c r="AC124" s="425"/>
      <c r="AD124" s="425"/>
      <c r="AE124" s="425"/>
      <c r="AF124" s="425"/>
      <c r="AG124" s="652"/>
      <c r="AH124" s="155"/>
      <c r="AI124" s="112">
        <v>2</v>
      </c>
      <c r="AJ124" s="112">
        <v>4</v>
      </c>
      <c r="AK124" s="112">
        <v>12</v>
      </c>
      <c r="AL124" s="112">
        <v>4</v>
      </c>
      <c r="AM124" s="112">
        <v>2</v>
      </c>
      <c r="AN124" s="112">
        <v>1</v>
      </c>
      <c r="AO124" s="150">
        <f t="shared" si="73"/>
        <v>25</v>
      </c>
      <c r="AP124" s="150">
        <f t="shared" si="74"/>
        <v>53.125</v>
      </c>
      <c r="AQ124" s="151">
        <f t="shared" si="75"/>
        <v>23.401001112347053</v>
      </c>
      <c r="AR124" s="655"/>
      <c r="AS124" s="425"/>
      <c r="AT124" s="425"/>
      <c r="AU124" s="425"/>
      <c r="AV124" s="425"/>
      <c r="AW124" s="652"/>
      <c r="AX124" s="655"/>
      <c r="AY124" s="635"/>
      <c r="AZ124" s="635"/>
    </row>
    <row r="125" spans="1:52" ht="15.75" thickBot="1">
      <c r="A125" s="683"/>
      <c r="B125" s="175">
        <f>'5- Valoracion CUALITATIVA'!B155</f>
        <v>44.048943270300335</v>
      </c>
      <c r="C125" s="103" t="s">
        <v>121</v>
      </c>
      <c r="D125" s="161"/>
      <c r="E125" s="114" t="s">
        <v>0</v>
      </c>
      <c r="F125" s="107"/>
      <c r="G125" s="107"/>
      <c r="H125" s="107"/>
      <c r="I125" s="107"/>
      <c r="J125" s="107"/>
      <c r="K125" s="107"/>
      <c r="L125" s="185">
        <f t="shared" si="76"/>
        <v>0</v>
      </c>
      <c r="M125" s="185">
        <f t="shared" si="77"/>
        <v>0</v>
      </c>
      <c r="N125" s="185">
        <f t="shared" si="70"/>
        <v>0</v>
      </c>
      <c r="O125" s="112">
        <v>4</v>
      </c>
      <c r="P125" s="112">
        <v>2</v>
      </c>
      <c r="Q125" s="112">
        <v>4</v>
      </c>
      <c r="R125" s="112">
        <v>4</v>
      </c>
      <c r="S125" s="112">
        <v>2</v>
      </c>
      <c r="T125" s="112">
        <v>4</v>
      </c>
      <c r="U125" s="170">
        <f t="shared" si="71"/>
        <v>20</v>
      </c>
      <c r="V125" s="170">
        <f t="shared" si="78"/>
        <v>37.5</v>
      </c>
      <c r="W125" s="151">
        <f t="shared" si="72"/>
        <v>16.518353726362626</v>
      </c>
      <c r="X125" s="664"/>
      <c r="Y125" s="425"/>
      <c r="Z125" s="425"/>
      <c r="AA125" s="650"/>
      <c r="AB125" s="425"/>
      <c r="AC125" s="425"/>
      <c r="AD125" s="425"/>
      <c r="AE125" s="425"/>
      <c r="AF125" s="425"/>
      <c r="AG125" s="652"/>
      <c r="AH125" s="155"/>
      <c r="AI125" s="112">
        <v>4</v>
      </c>
      <c r="AJ125" s="112">
        <v>2</v>
      </c>
      <c r="AK125" s="112">
        <v>4</v>
      </c>
      <c r="AL125" s="112">
        <v>4</v>
      </c>
      <c r="AM125" s="112">
        <v>2</v>
      </c>
      <c r="AN125" s="112">
        <v>4</v>
      </c>
      <c r="AO125" s="150">
        <f t="shared" si="73"/>
        <v>20</v>
      </c>
      <c r="AP125" s="150">
        <f t="shared" si="74"/>
        <v>37.5</v>
      </c>
      <c r="AQ125" s="151">
        <f t="shared" si="75"/>
        <v>16.518353726362626</v>
      </c>
      <c r="AR125" s="655"/>
      <c r="AS125" s="425"/>
      <c r="AT125" s="425"/>
      <c r="AU125" s="425"/>
      <c r="AV125" s="425"/>
      <c r="AW125" s="652"/>
      <c r="AX125" s="655"/>
      <c r="AY125" s="635"/>
      <c r="AZ125" s="635"/>
    </row>
    <row r="126" spans="1:52" ht="15.75" thickBot="1">
      <c r="A126" s="683"/>
      <c r="B126" s="175">
        <f>'5- Valoracion CUALITATIVA'!B156</f>
        <v>44.048943270300335</v>
      </c>
      <c r="C126" s="103" t="s">
        <v>122</v>
      </c>
      <c r="D126" s="161"/>
      <c r="E126" s="114" t="s">
        <v>0</v>
      </c>
      <c r="F126" s="107"/>
      <c r="G126" s="107"/>
      <c r="H126" s="107"/>
      <c r="I126" s="107"/>
      <c r="J126" s="107"/>
      <c r="K126" s="107"/>
      <c r="L126" s="185">
        <f t="shared" si="76"/>
        <v>0</v>
      </c>
      <c r="M126" s="185">
        <f t="shared" si="77"/>
        <v>0</v>
      </c>
      <c r="N126" s="185">
        <f t="shared" si="70"/>
        <v>0</v>
      </c>
      <c r="O126" s="112">
        <v>2</v>
      </c>
      <c r="P126" s="112">
        <v>2</v>
      </c>
      <c r="Q126" s="112">
        <v>6</v>
      </c>
      <c r="R126" s="112">
        <v>4</v>
      </c>
      <c r="S126" s="112">
        <v>2</v>
      </c>
      <c r="T126" s="112">
        <v>4</v>
      </c>
      <c r="U126" s="170">
        <f t="shared" si="71"/>
        <v>20</v>
      </c>
      <c r="V126" s="170">
        <f t="shared" si="78"/>
        <v>37.5</v>
      </c>
      <c r="W126" s="151">
        <f t="shared" si="72"/>
        <v>16.518353726362626</v>
      </c>
      <c r="X126" s="664"/>
      <c r="Y126" s="425"/>
      <c r="Z126" s="425"/>
      <c r="AA126" s="650"/>
      <c r="AB126" s="425"/>
      <c r="AC126" s="425"/>
      <c r="AD126" s="425"/>
      <c r="AE126" s="425"/>
      <c r="AF126" s="425"/>
      <c r="AG126" s="652"/>
      <c r="AH126" s="155"/>
      <c r="AI126" s="112">
        <v>2</v>
      </c>
      <c r="AJ126" s="112">
        <v>2</v>
      </c>
      <c r="AK126" s="112">
        <v>6</v>
      </c>
      <c r="AL126" s="112">
        <v>4</v>
      </c>
      <c r="AM126" s="112">
        <v>2</v>
      </c>
      <c r="AN126" s="112">
        <v>4</v>
      </c>
      <c r="AO126" s="150">
        <f t="shared" si="73"/>
        <v>20</v>
      </c>
      <c r="AP126" s="150">
        <f t="shared" si="74"/>
        <v>37.5</v>
      </c>
      <c r="AQ126" s="151">
        <f t="shared" si="75"/>
        <v>16.518353726362626</v>
      </c>
      <c r="AR126" s="655"/>
      <c r="AS126" s="425"/>
      <c r="AT126" s="425"/>
      <c r="AU126" s="425"/>
      <c r="AV126" s="425"/>
      <c r="AW126" s="652"/>
      <c r="AX126" s="655"/>
      <c r="AY126" s="635"/>
      <c r="AZ126" s="635"/>
    </row>
    <row r="127" spans="1:52" ht="15.75" thickBot="1">
      <c r="A127" s="683"/>
      <c r="B127" s="175">
        <f>'5- Valoracion CUALITATIVA'!B157</f>
        <v>44.048943270300335</v>
      </c>
      <c r="C127" s="103" t="s">
        <v>197</v>
      </c>
      <c r="D127" s="161"/>
      <c r="E127" s="114" t="s">
        <v>0</v>
      </c>
      <c r="F127" s="107"/>
      <c r="G127" s="107"/>
      <c r="H127" s="107"/>
      <c r="I127" s="107"/>
      <c r="J127" s="107"/>
      <c r="K127" s="107"/>
      <c r="L127" s="185">
        <f t="shared" si="76"/>
        <v>0</v>
      </c>
      <c r="M127" s="185">
        <f t="shared" si="77"/>
        <v>0</v>
      </c>
      <c r="N127" s="185">
        <f t="shared" si="70"/>
        <v>0</v>
      </c>
      <c r="O127" s="112">
        <v>4</v>
      </c>
      <c r="P127" s="112">
        <v>4</v>
      </c>
      <c r="Q127" s="112">
        <v>6</v>
      </c>
      <c r="R127" s="112">
        <v>4</v>
      </c>
      <c r="S127" s="112">
        <v>4</v>
      </c>
      <c r="T127" s="112">
        <v>4</v>
      </c>
      <c r="U127" s="170">
        <f t="shared" si="71"/>
        <v>26</v>
      </c>
      <c r="V127" s="170">
        <f t="shared" si="78"/>
        <v>56.25</v>
      </c>
      <c r="W127" s="151">
        <f t="shared" si="72"/>
        <v>24.777530589543939</v>
      </c>
      <c r="X127" s="664"/>
      <c r="Y127" s="425"/>
      <c r="Z127" s="425"/>
      <c r="AA127" s="650"/>
      <c r="AB127" s="425"/>
      <c r="AC127" s="425"/>
      <c r="AD127" s="425"/>
      <c r="AE127" s="425"/>
      <c r="AF127" s="425"/>
      <c r="AG127" s="652"/>
      <c r="AH127" s="155"/>
      <c r="AI127" s="112">
        <v>2</v>
      </c>
      <c r="AJ127" s="112">
        <v>4</v>
      </c>
      <c r="AK127" s="112">
        <v>6</v>
      </c>
      <c r="AL127" s="112">
        <v>4</v>
      </c>
      <c r="AM127" s="112">
        <v>4</v>
      </c>
      <c r="AN127" s="112">
        <v>4</v>
      </c>
      <c r="AO127" s="150">
        <f t="shared" si="73"/>
        <v>24</v>
      </c>
      <c r="AP127" s="150">
        <f t="shared" si="74"/>
        <v>50</v>
      </c>
      <c r="AQ127" s="151">
        <f t="shared" si="75"/>
        <v>22.024471635150167</v>
      </c>
      <c r="AR127" s="655"/>
      <c r="AS127" s="425"/>
      <c r="AT127" s="425"/>
      <c r="AU127" s="425"/>
      <c r="AV127" s="425"/>
      <c r="AW127" s="652"/>
      <c r="AX127" s="655"/>
      <c r="AY127" s="635"/>
      <c r="AZ127" s="635"/>
    </row>
    <row r="128" spans="1:52" ht="29.25" thickBot="1">
      <c r="A128" s="683"/>
      <c r="B128" s="175">
        <f>'5- Valoracion CUALITATIVA'!B158</f>
        <v>44.048943270300335</v>
      </c>
      <c r="C128" s="103" t="s">
        <v>199</v>
      </c>
      <c r="D128" s="161"/>
      <c r="E128" s="114" t="s">
        <v>0</v>
      </c>
      <c r="F128" s="107"/>
      <c r="G128" s="107"/>
      <c r="H128" s="107"/>
      <c r="I128" s="107"/>
      <c r="J128" s="107"/>
      <c r="K128" s="107"/>
      <c r="L128" s="185">
        <f t="shared" si="76"/>
        <v>0</v>
      </c>
      <c r="M128" s="185">
        <f t="shared" si="77"/>
        <v>0</v>
      </c>
      <c r="N128" s="185">
        <f t="shared" si="70"/>
        <v>0</v>
      </c>
      <c r="O128" s="112">
        <v>4</v>
      </c>
      <c r="P128" s="112">
        <v>2</v>
      </c>
      <c r="Q128" s="112">
        <v>2</v>
      </c>
      <c r="R128" s="112">
        <v>4</v>
      </c>
      <c r="S128" s="112">
        <v>2</v>
      </c>
      <c r="T128" s="112">
        <v>4</v>
      </c>
      <c r="U128" s="170">
        <f t="shared" si="71"/>
        <v>18</v>
      </c>
      <c r="V128" s="170">
        <f t="shared" si="78"/>
        <v>31.25</v>
      </c>
      <c r="W128" s="151">
        <f t="shared" si="72"/>
        <v>13.765294771968854</v>
      </c>
      <c r="X128" s="664"/>
      <c r="Y128" s="425"/>
      <c r="Z128" s="425"/>
      <c r="AA128" s="650"/>
      <c r="AB128" s="425"/>
      <c r="AC128" s="425"/>
      <c r="AD128" s="425"/>
      <c r="AE128" s="425"/>
      <c r="AF128" s="425"/>
      <c r="AG128" s="652"/>
      <c r="AH128" s="155"/>
      <c r="AI128" s="112">
        <v>4</v>
      </c>
      <c r="AJ128" s="112">
        <v>2</v>
      </c>
      <c r="AK128" s="112">
        <v>2</v>
      </c>
      <c r="AL128" s="112">
        <v>4</v>
      </c>
      <c r="AM128" s="112">
        <v>2</v>
      </c>
      <c r="AN128" s="112">
        <v>4</v>
      </c>
      <c r="AO128" s="150">
        <f t="shared" si="73"/>
        <v>18</v>
      </c>
      <c r="AP128" s="150">
        <f t="shared" si="74"/>
        <v>31.25</v>
      </c>
      <c r="AQ128" s="151">
        <f t="shared" si="75"/>
        <v>13.765294771968854</v>
      </c>
      <c r="AR128" s="655"/>
      <c r="AS128" s="425"/>
      <c r="AT128" s="425"/>
      <c r="AU128" s="425"/>
      <c r="AV128" s="425"/>
      <c r="AW128" s="652"/>
      <c r="AX128" s="655"/>
      <c r="AY128" s="635"/>
      <c r="AZ128" s="635"/>
    </row>
    <row r="129" spans="1:52" ht="15.75" thickBot="1">
      <c r="A129" s="683"/>
      <c r="B129" s="175">
        <f>'5- Valoracion CUALITATIVA'!B159</f>
        <v>44.048943270300335</v>
      </c>
      <c r="C129" s="103" t="s">
        <v>127</v>
      </c>
      <c r="D129" s="161"/>
      <c r="E129" s="114" t="s">
        <v>0</v>
      </c>
      <c r="F129" s="107"/>
      <c r="G129" s="107"/>
      <c r="H129" s="107"/>
      <c r="I129" s="107"/>
      <c r="J129" s="107"/>
      <c r="K129" s="107"/>
      <c r="L129" s="185">
        <f t="shared" si="76"/>
        <v>0</v>
      </c>
      <c r="M129" s="185">
        <f t="shared" si="77"/>
        <v>0</v>
      </c>
      <c r="N129" s="185">
        <f t="shared" si="70"/>
        <v>0</v>
      </c>
      <c r="O129" s="112">
        <v>4</v>
      </c>
      <c r="P129" s="112">
        <v>2</v>
      </c>
      <c r="Q129" s="112">
        <v>2</v>
      </c>
      <c r="R129" s="112">
        <v>4</v>
      </c>
      <c r="S129" s="112">
        <v>2</v>
      </c>
      <c r="T129" s="112">
        <v>4</v>
      </c>
      <c r="U129" s="170">
        <f t="shared" si="71"/>
        <v>18</v>
      </c>
      <c r="V129" s="170">
        <f t="shared" si="78"/>
        <v>31.25</v>
      </c>
      <c r="W129" s="151">
        <f t="shared" si="72"/>
        <v>13.765294771968854</v>
      </c>
      <c r="X129" s="664"/>
      <c r="Y129" s="425"/>
      <c r="Z129" s="425"/>
      <c r="AA129" s="650"/>
      <c r="AB129" s="425"/>
      <c r="AC129" s="425"/>
      <c r="AD129" s="425"/>
      <c r="AE129" s="425"/>
      <c r="AF129" s="425"/>
      <c r="AG129" s="652"/>
      <c r="AH129" s="155"/>
      <c r="AI129" s="112">
        <v>4</v>
      </c>
      <c r="AJ129" s="112">
        <v>2</v>
      </c>
      <c r="AK129" s="112">
        <v>2</v>
      </c>
      <c r="AL129" s="112">
        <v>4</v>
      </c>
      <c r="AM129" s="112">
        <v>2</v>
      </c>
      <c r="AN129" s="112">
        <v>4</v>
      </c>
      <c r="AO129" s="150">
        <f t="shared" si="73"/>
        <v>18</v>
      </c>
      <c r="AP129" s="150">
        <f t="shared" si="74"/>
        <v>31.25</v>
      </c>
      <c r="AQ129" s="151">
        <f t="shared" si="75"/>
        <v>13.765294771968854</v>
      </c>
      <c r="AR129" s="655"/>
      <c r="AS129" s="425"/>
      <c r="AT129" s="425"/>
      <c r="AU129" s="425"/>
      <c r="AV129" s="425"/>
      <c r="AW129" s="652"/>
      <c r="AX129" s="655"/>
      <c r="AY129" s="635"/>
      <c r="AZ129" s="635"/>
    </row>
    <row r="130" spans="1:52" ht="15.75" thickBot="1">
      <c r="A130" s="683"/>
      <c r="B130" s="175">
        <f>'5- Valoracion CUALITATIVA'!B160</f>
        <v>44.048943270300335</v>
      </c>
      <c r="C130" s="103" t="s">
        <v>128</v>
      </c>
      <c r="D130" s="161"/>
      <c r="E130" s="114" t="s">
        <v>0</v>
      </c>
      <c r="F130" s="107"/>
      <c r="G130" s="107"/>
      <c r="H130" s="107"/>
      <c r="I130" s="107"/>
      <c r="J130" s="107"/>
      <c r="K130" s="107"/>
      <c r="L130" s="185">
        <f t="shared" si="76"/>
        <v>0</v>
      </c>
      <c r="M130" s="185">
        <f t="shared" si="77"/>
        <v>0</v>
      </c>
      <c r="N130" s="185">
        <f t="shared" si="70"/>
        <v>0</v>
      </c>
      <c r="O130" s="112">
        <v>4</v>
      </c>
      <c r="P130" s="112">
        <v>2</v>
      </c>
      <c r="Q130" s="112">
        <v>2</v>
      </c>
      <c r="R130" s="112">
        <v>4</v>
      </c>
      <c r="S130" s="112">
        <v>4</v>
      </c>
      <c r="T130" s="112">
        <v>4</v>
      </c>
      <c r="U130" s="170">
        <f t="shared" si="71"/>
        <v>20</v>
      </c>
      <c r="V130" s="170">
        <f t="shared" si="78"/>
        <v>37.5</v>
      </c>
      <c r="W130" s="151">
        <f t="shared" si="72"/>
        <v>16.518353726362626</v>
      </c>
      <c r="X130" s="664"/>
      <c r="Y130" s="425"/>
      <c r="Z130" s="425"/>
      <c r="AA130" s="650"/>
      <c r="AB130" s="425"/>
      <c r="AC130" s="425"/>
      <c r="AD130" s="425"/>
      <c r="AE130" s="425"/>
      <c r="AF130" s="425"/>
      <c r="AG130" s="652"/>
      <c r="AH130" s="155"/>
      <c r="AI130" s="112">
        <v>4</v>
      </c>
      <c r="AJ130" s="112">
        <v>2</v>
      </c>
      <c r="AK130" s="112">
        <v>2</v>
      </c>
      <c r="AL130" s="112">
        <v>4</v>
      </c>
      <c r="AM130" s="112">
        <v>4</v>
      </c>
      <c r="AN130" s="112">
        <v>4</v>
      </c>
      <c r="AO130" s="150">
        <f t="shared" si="73"/>
        <v>20</v>
      </c>
      <c r="AP130" s="150">
        <f t="shared" si="74"/>
        <v>37.5</v>
      </c>
      <c r="AQ130" s="151">
        <f t="shared" si="75"/>
        <v>16.518353726362626</v>
      </c>
      <c r="AR130" s="655"/>
      <c r="AS130" s="425"/>
      <c r="AT130" s="425"/>
      <c r="AU130" s="425"/>
      <c r="AV130" s="425"/>
      <c r="AW130" s="652"/>
      <c r="AX130" s="655"/>
      <c r="AY130" s="635"/>
      <c r="AZ130" s="635"/>
    </row>
    <row r="131" spans="1:52" ht="15.75" thickBot="1">
      <c r="A131" s="683"/>
      <c r="B131" s="175">
        <f>'5- Valoracion CUALITATIVA'!B161</f>
        <v>44.048943270300335</v>
      </c>
      <c r="C131" s="103" t="s">
        <v>200</v>
      </c>
      <c r="D131" s="161"/>
      <c r="E131" s="114" t="s">
        <v>216</v>
      </c>
      <c r="F131" s="107">
        <v>2</v>
      </c>
      <c r="G131" s="107">
        <v>2</v>
      </c>
      <c r="H131" s="107">
        <v>4</v>
      </c>
      <c r="I131" s="107">
        <v>4</v>
      </c>
      <c r="J131" s="107">
        <v>4</v>
      </c>
      <c r="K131" s="107">
        <v>4</v>
      </c>
      <c r="L131" s="185">
        <f t="shared" si="76"/>
        <v>26</v>
      </c>
      <c r="M131" s="185">
        <f t="shared" si="77"/>
        <v>56.25</v>
      </c>
      <c r="N131" s="185">
        <f t="shared" si="70"/>
        <v>24.777530589543939</v>
      </c>
      <c r="O131" s="112"/>
      <c r="P131" s="112"/>
      <c r="Q131" s="112"/>
      <c r="R131" s="112"/>
      <c r="S131" s="112"/>
      <c r="T131" s="112"/>
      <c r="U131" s="170">
        <f t="shared" si="71"/>
        <v>0</v>
      </c>
      <c r="V131" s="170">
        <f t="shared" si="78"/>
        <v>0</v>
      </c>
      <c r="W131" s="151">
        <f t="shared" si="72"/>
        <v>0</v>
      </c>
      <c r="X131" s="664"/>
      <c r="Y131" s="425"/>
      <c r="Z131" s="425"/>
      <c r="AA131" s="650"/>
      <c r="AB131" s="425"/>
      <c r="AC131" s="425"/>
      <c r="AD131" s="425"/>
      <c r="AE131" s="425"/>
      <c r="AF131" s="425"/>
      <c r="AG131" s="652"/>
      <c r="AH131" s="155"/>
      <c r="AI131" s="112"/>
      <c r="AJ131" s="112"/>
      <c r="AK131" s="112"/>
      <c r="AL131" s="112"/>
      <c r="AM131" s="112"/>
      <c r="AN131" s="112"/>
      <c r="AO131" s="150">
        <f t="shared" si="73"/>
        <v>0</v>
      </c>
      <c r="AP131" s="150">
        <f t="shared" si="74"/>
        <v>0</v>
      </c>
      <c r="AQ131" s="151">
        <f t="shared" si="75"/>
        <v>0</v>
      </c>
      <c r="AR131" s="655"/>
      <c r="AS131" s="425"/>
      <c r="AT131" s="425"/>
      <c r="AU131" s="425"/>
      <c r="AV131" s="425"/>
      <c r="AW131" s="652"/>
      <c r="AX131" s="655"/>
      <c r="AY131" s="635"/>
      <c r="AZ131" s="635"/>
    </row>
    <row r="132" spans="1:52" ht="15.75" thickBot="1">
      <c r="A132" s="683"/>
      <c r="B132" s="175">
        <f>'5- Valoracion CUALITATIVA'!B162</f>
        <v>44.048943270300335</v>
      </c>
      <c r="C132" s="103" t="s">
        <v>130</v>
      </c>
      <c r="D132" s="161"/>
      <c r="E132" s="114" t="s">
        <v>216</v>
      </c>
      <c r="F132" s="107">
        <v>2</v>
      </c>
      <c r="G132" s="107">
        <v>4</v>
      </c>
      <c r="H132" s="107">
        <v>4</v>
      </c>
      <c r="I132" s="107">
        <v>4</v>
      </c>
      <c r="J132" s="107">
        <v>4</v>
      </c>
      <c r="K132" s="107">
        <v>4</v>
      </c>
      <c r="L132" s="185">
        <f t="shared" si="76"/>
        <v>30</v>
      </c>
      <c r="M132" s="185">
        <f t="shared" si="77"/>
        <v>68.75</v>
      </c>
      <c r="N132" s="185">
        <f t="shared" si="70"/>
        <v>30.28364849833148</v>
      </c>
      <c r="O132" s="112"/>
      <c r="P132" s="112"/>
      <c r="Q132" s="112"/>
      <c r="R132" s="112"/>
      <c r="S132" s="112"/>
      <c r="T132" s="112"/>
      <c r="U132" s="170">
        <f t="shared" si="71"/>
        <v>0</v>
      </c>
      <c r="V132" s="170">
        <f t="shared" si="78"/>
        <v>0</v>
      </c>
      <c r="W132" s="151">
        <f t="shared" si="72"/>
        <v>0</v>
      </c>
      <c r="X132" s="664"/>
      <c r="Y132" s="425"/>
      <c r="Z132" s="425"/>
      <c r="AA132" s="685"/>
      <c r="AB132" s="425"/>
      <c r="AC132" s="425"/>
      <c r="AD132" s="425"/>
      <c r="AE132" s="425"/>
      <c r="AF132" s="425"/>
      <c r="AG132" s="653"/>
      <c r="AH132" s="155"/>
      <c r="AI132" s="112"/>
      <c r="AJ132" s="112"/>
      <c r="AK132" s="112"/>
      <c r="AL132" s="112"/>
      <c r="AM132" s="112"/>
      <c r="AN132" s="112"/>
      <c r="AO132" s="150">
        <f t="shared" si="73"/>
        <v>0</v>
      </c>
      <c r="AP132" s="150">
        <f t="shared" si="74"/>
        <v>0</v>
      </c>
      <c r="AQ132" s="151">
        <f t="shared" si="75"/>
        <v>0</v>
      </c>
      <c r="AR132" s="655"/>
      <c r="AS132" s="425"/>
      <c r="AT132" s="425"/>
      <c r="AU132" s="425"/>
      <c r="AV132" s="425"/>
      <c r="AW132" s="653"/>
      <c r="AX132" s="655"/>
      <c r="AY132" s="635"/>
      <c r="AZ132" s="635"/>
    </row>
    <row r="133" spans="1:52" ht="15.75" thickBot="1">
      <c r="A133" s="640"/>
      <c r="B133" s="175">
        <f>'5- Valoracion CUALITATIVA'!B163</f>
        <v>44.048943270300335</v>
      </c>
      <c r="C133" s="638"/>
      <c r="D133" s="639"/>
      <c r="E133" s="640"/>
      <c r="F133" s="641" t="s">
        <v>183</v>
      </c>
      <c r="G133" s="642"/>
      <c r="H133" s="642"/>
      <c r="I133" s="642"/>
      <c r="J133" s="642"/>
      <c r="K133" s="640"/>
      <c r="L133" s="165">
        <f>IF(SUM($L118:$L132),(1-EXP(-((SUM($L118:$L132)/COUNTIF($L118:$L132,"&gt;0"))^1)))*($E$6-(MAX($L118:$L132)))*(1-1/(EXP((((COUNTIF($L118:$L132,"&gt;0")^1)-1)*0.1))))+(MAX($L118:$L132)),0)</f>
        <v>30.951625819639748</v>
      </c>
      <c r="M133" s="166">
        <f t="shared" ref="M133" si="79">IF($L133&lt;&gt;0,(($L133-$M$6)/($E$6-$M$6))*100,0)</f>
        <v>71.723830686374214</v>
      </c>
      <c r="N133" s="167">
        <f>IF(SUM($L118:$L132),(($M133*$B133)/100),0)</f>
        <v>31.59358949032724</v>
      </c>
      <c r="O133" s="643" t="s">
        <v>184</v>
      </c>
      <c r="P133" s="642"/>
      <c r="Q133" s="642"/>
      <c r="R133" s="642"/>
      <c r="S133" s="642"/>
      <c r="T133" s="640"/>
      <c r="U133" s="165">
        <f>IF(SUM($U118:$U132),(1-EXP(-((SUM($U118:$U132)/COUNTIF($U118:$U132,"&gt;0"))^1)))*($E$6-(MAX($U118:$U132)))*(1-1/(EXP((((COUNTIF($U118:$U132,"&gt;0")^1)-1)*0.1))))+(MAX($U118:$U132)),0)</f>
        <v>37.590446303018254</v>
      </c>
      <c r="V133" s="166">
        <f t="shared" si="78"/>
        <v>92.470144696932039</v>
      </c>
      <c r="W133" s="167">
        <f>IF(SUM($U118:$U132),(($V133*$B133)/100),0)</f>
        <v>40.732121579516232</v>
      </c>
      <c r="X133" s="139" t="s">
        <v>158</v>
      </c>
      <c r="Y133" s="140">
        <f>$N133-$W133</f>
        <v>-9.1385320891889918</v>
      </c>
      <c r="Z133" s="644" t="s">
        <v>240</v>
      </c>
      <c r="AA133" s="639"/>
      <c r="AB133" s="639"/>
      <c r="AC133" s="639"/>
      <c r="AD133" s="639"/>
      <c r="AE133" s="639"/>
      <c r="AF133" s="639"/>
      <c r="AG133" s="645"/>
      <c r="AH133" s="646" t="s">
        <v>185</v>
      </c>
      <c r="AI133" s="639"/>
      <c r="AJ133" s="639"/>
      <c r="AK133" s="639"/>
      <c r="AL133" s="639"/>
      <c r="AM133" s="639"/>
      <c r="AN133" s="647"/>
      <c r="AO133" s="156">
        <f>IF(SUM($AO118:$AO132),(1-EXP(-((SUM($AO118:$AO132)/COUNTIF($AO118:$AO132,"&gt;0"))^1)))*($E$6-(MAX($AO118:$AO132)))*(1-1/(EXP((((COUNTIF($AO118:$AO132,"&gt;0")^1)-1)*0.1))))+(MAX($AO118:$AO132)),0)</f>
        <v>35.482086809640812</v>
      </c>
      <c r="AP133" s="156">
        <f t="shared" si="74"/>
        <v>85.881521280127544</v>
      </c>
      <c r="AQ133" s="157">
        <f>IF(SUM($AO118:$AO132),(($AP133*$B133)/100),0)</f>
        <v>37.829902588354294</v>
      </c>
      <c r="AR133" s="158" t="s">
        <v>186</v>
      </c>
      <c r="AS133" s="159">
        <f>$N133-$AQ133</f>
        <v>-6.236313098027054</v>
      </c>
      <c r="AT133" s="648"/>
      <c r="AU133" s="639"/>
      <c r="AV133" s="639"/>
      <c r="AW133" s="645"/>
      <c r="AX133" s="649"/>
      <c r="AY133" s="645"/>
      <c r="AZ133" s="637"/>
    </row>
    <row r="135" spans="1:52" ht="15.75" thickBot="1"/>
    <row r="136" spans="1:52">
      <c r="A136" s="672" t="s">
        <v>146</v>
      </c>
      <c r="B136" s="673" t="s">
        <v>147</v>
      </c>
      <c r="C136" s="674" t="s">
        <v>148</v>
      </c>
      <c r="D136" s="676" t="s">
        <v>149</v>
      </c>
      <c r="E136" s="677" t="s">
        <v>150</v>
      </c>
      <c r="F136" s="631" t="s">
        <v>241</v>
      </c>
      <c r="G136" s="632"/>
      <c r="H136" s="632"/>
      <c r="I136" s="632"/>
      <c r="J136" s="632"/>
      <c r="K136" s="633"/>
      <c r="L136" s="665" t="s">
        <v>152</v>
      </c>
      <c r="M136" s="632"/>
      <c r="N136" s="666"/>
      <c r="O136" s="667" t="s">
        <v>225</v>
      </c>
      <c r="P136" s="658"/>
      <c r="Q136" s="658"/>
      <c r="R136" s="658"/>
      <c r="S136" s="658"/>
      <c r="T136" s="668"/>
      <c r="U136" s="657" t="s">
        <v>152</v>
      </c>
      <c r="V136" s="658"/>
      <c r="W136" s="659"/>
      <c r="X136" s="669" t="s">
        <v>226</v>
      </c>
      <c r="Y136" s="658"/>
      <c r="Z136" s="658"/>
      <c r="AA136" s="658"/>
      <c r="AB136" s="658"/>
      <c r="AC136" s="658"/>
      <c r="AD136" s="658"/>
      <c r="AE136" s="658"/>
      <c r="AF136" s="658"/>
      <c r="AG136" s="658"/>
      <c r="AH136" s="670" t="s">
        <v>154</v>
      </c>
      <c r="AI136" s="657" t="s">
        <v>227</v>
      </c>
      <c r="AJ136" s="658"/>
      <c r="AK136" s="658"/>
      <c r="AL136" s="658"/>
      <c r="AM136" s="658"/>
      <c r="AN136" s="668"/>
      <c r="AO136" s="657" t="s">
        <v>152</v>
      </c>
      <c r="AP136" s="658"/>
      <c r="AQ136" s="659"/>
      <c r="AR136" s="660" t="s">
        <v>228</v>
      </c>
      <c r="AS136" s="658"/>
      <c r="AT136" s="658"/>
      <c r="AU136" s="658"/>
      <c r="AV136" s="658"/>
      <c r="AW136" s="659"/>
      <c r="AX136" s="661" t="s">
        <v>229</v>
      </c>
      <c r="AY136" s="659"/>
      <c r="AZ136" s="662" t="s">
        <v>157</v>
      </c>
    </row>
    <row r="137" spans="1:52" ht="19.5" thickBot="1">
      <c r="A137" s="671"/>
      <c r="B137" s="637"/>
      <c r="C137" s="675"/>
      <c r="D137" s="675"/>
      <c r="E137" s="678"/>
      <c r="F137" s="181" t="s">
        <v>160</v>
      </c>
      <c r="G137" s="182" t="s">
        <v>161</v>
      </c>
      <c r="H137" s="182" t="s">
        <v>162</v>
      </c>
      <c r="I137" s="182" t="s">
        <v>163</v>
      </c>
      <c r="J137" s="182" t="s">
        <v>164</v>
      </c>
      <c r="K137" s="182" t="s">
        <v>165</v>
      </c>
      <c r="L137" s="186" t="s">
        <v>242</v>
      </c>
      <c r="M137" s="186" t="s">
        <v>243</v>
      </c>
      <c r="N137" s="187" t="s">
        <v>244</v>
      </c>
      <c r="O137" s="184" t="s">
        <v>160</v>
      </c>
      <c r="P137" s="141" t="s">
        <v>161</v>
      </c>
      <c r="Q137" s="141" t="s">
        <v>162</v>
      </c>
      <c r="R137" s="141" t="s">
        <v>163</v>
      </c>
      <c r="S137" s="141" t="s">
        <v>164</v>
      </c>
      <c r="T137" s="141" t="s">
        <v>165</v>
      </c>
      <c r="U137" s="142" t="s">
        <v>245</v>
      </c>
      <c r="V137" s="142" t="s">
        <v>246</v>
      </c>
      <c r="W137" s="143" t="s">
        <v>247</v>
      </c>
      <c r="X137" s="136" t="s">
        <v>230</v>
      </c>
      <c r="Y137" s="137" t="s">
        <v>236</v>
      </c>
      <c r="Z137" s="137" t="s">
        <v>237</v>
      </c>
      <c r="AA137" s="137" t="s">
        <v>238</v>
      </c>
      <c r="AB137" s="137" t="s">
        <v>239</v>
      </c>
      <c r="AC137" s="137" t="s">
        <v>231</v>
      </c>
      <c r="AD137" s="137" t="s">
        <v>232</v>
      </c>
      <c r="AE137" s="137" t="s">
        <v>233</v>
      </c>
      <c r="AF137" s="137" t="s">
        <v>234</v>
      </c>
      <c r="AG137" s="138" t="s">
        <v>235</v>
      </c>
      <c r="AH137" s="671"/>
      <c r="AI137" s="141" t="s">
        <v>248</v>
      </c>
      <c r="AJ137" s="141" t="s">
        <v>249</v>
      </c>
      <c r="AK137" s="141" t="s">
        <v>250</v>
      </c>
      <c r="AL137" s="141" t="s">
        <v>251</v>
      </c>
      <c r="AM137" s="141" t="s">
        <v>252</v>
      </c>
      <c r="AN137" s="141" t="s">
        <v>253</v>
      </c>
      <c r="AO137" s="142" t="s">
        <v>254</v>
      </c>
      <c r="AP137" s="142" t="s">
        <v>255</v>
      </c>
      <c r="AQ137" s="142" t="s">
        <v>256</v>
      </c>
      <c r="AR137" s="144" t="s">
        <v>257</v>
      </c>
      <c r="AS137" s="137" t="s">
        <v>258</v>
      </c>
      <c r="AT137" s="137" t="s">
        <v>259</v>
      </c>
      <c r="AU137" s="137" t="s">
        <v>260</v>
      </c>
      <c r="AV137" s="137" t="s">
        <v>261</v>
      </c>
      <c r="AW137" s="145" t="s">
        <v>262</v>
      </c>
      <c r="AX137" s="146" t="s">
        <v>156</v>
      </c>
      <c r="AY137" s="147" t="s">
        <v>263</v>
      </c>
      <c r="AZ137" s="637"/>
    </row>
    <row r="138" spans="1:52" ht="15.75" thickBot="1">
      <c r="A138" s="682" t="s">
        <v>52</v>
      </c>
      <c r="B138" s="175">
        <f>'5- Valoracion CUALITATIVA'!B168</f>
        <v>49.555061179087886</v>
      </c>
      <c r="C138" s="87" t="s">
        <v>108</v>
      </c>
      <c r="D138" s="160"/>
      <c r="E138" s="89" t="s">
        <v>0</v>
      </c>
      <c r="F138" s="91"/>
      <c r="G138" s="91"/>
      <c r="H138" s="91"/>
      <c r="I138" s="91"/>
      <c r="J138" s="91"/>
      <c r="K138" s="91"/>
      <c r="L138" s="185">
        <f>(3*$F138)+(2*$G138)+$H138+$I138+$J138+$K138</f>
        <v>0</v>
      </c>
      <c r="M138" s="185">
        <f>IF($L138&lt;&gt;0,(($L138-$M$6)/($E$6-$M$6))*100,0)</f>
        <v>0</v>
      </c>
      <c r="N138" s="185">
        <f t="shared" ref="N138:N148" si="80">($M138*$B138)/100</f>
        <v>0</v>
      </c>
      <c r="O138" s="95">
        <v>2</v>
      </c>
      <c r="P138" s="95">
        <v>4</v>
      </c>
      <c r="Q138" s="95">
        <v>6</v>
      </c>
      <c r="R138" s="95">
        <v>1</v>
      </c>
      <c r="S138" s="95">
        <v>2</v>
      </c>
      <c r="T138" s="95">
        <v>1</v>
      </c>
      <c r="U138" s="150">
        <f t="shared" ref="U138:U148" si="81">$O138+$P138+$Q138+$R138+$S138+$T138</f>
        <v>16</v>
      </c>
      <c r="V138" s="150">
        <f>IF($U138&lt;&gt;0,(($U138-$M$6)/($E$6-$M$6))*100,0)</f>
        <v>25</v>
      </c>
      <c r="W138" s="151">
        <f t="shared" ref="W138:W148" si="82">($V138*$B138)/100</f>
        <v>12.388765294771972</v>
      </c>
      <c r="X138" s="663">
        <v>214</v>
      </c>
      <c r="Y138" s="650">
        <v>0</v>
      </c>
      <c r="Z138" s="650">
        <v>25</v>
      </c>
      <c r="AA138" s="650">
        <v>1</v>
      </c>
      <c r="AB138" s="650">
        <v>0.75</v>
      </c>
      <c r="AC138" s="650">
        <f>+AB138-AA138</f>
        <v>-0.25</v>
      </c>
      <c r="AD138" s="650">
        <v>0.25</v>
      </c>
      <c r="AE138" s="650">
        <f>(1/(1+$AD138))+(($AD138*(ABS(($M149-$V149))-50))/(50*(1+$AD138)))</f>
        <v>0.7835218041423534</v>
      </c>
      <c r="AF138" s="650">
        <f>$AE138*$AC138</f>
        <v>-0.19588045103558835</v>
      </c>
      <c r="AG138" s="651">
        <f>$AF138*$B138</f>
        <v>-9.7068677348559103</v>
      </c>
      <c r="AH138" s="152"/>
      <c r="AI138" s="95">
        <v>2</v>
      </c>
      <c r="AJ138" s="95">
        <v>4</v>
      </c>
      <c r="AK138" s="95">
        <v>6</v>
      </c>
      <c r="AL138" s="95">
        <v>1</v>
      </c>
      <c r="AM138" s="95">
        <v>2</v>
      </c>
      <c r="AN138" s="95">
        <v>1</v>
      </c>
      <c r="AO138" s="150">
        <f t="shared" ref="AO138:AO148" si="83">$AI138+$AJ138+$AK138+$AL138+$AM138+$AN138</f>
        <v>16</v>
      </c>
      <c r="AP138" s="150">
        <f t="shared" ref="AP138:AP149" si="84">IF($AO138&lt;&gt;0,(($AO138-$M$6)/($E$6-$M$6))*100,0)</f>
        <v>25</v>
      </c>
      <c r="AQ138" s="151">
        <f t="shared" ref="AQ138:AQ148" si="85">($AP138*$B138)/100</f>
        <v>12.388765294771972</v>
      </c>
      <c r="AR138" s="656">
        <v>25</v>
      </c>
      <c r="AS138" s="650">
        <v>0.75</v>
      </c>
      <c r="AT138" s="650">
        <f>+AS138-AA138</f>
        <v>-0.25</v>
      </c>
      <c r="AU138" s="650">
        <f>(1/(1+$AD138))+(($AD138*(ABS(($M149-$AP149))-50))/(50*(1+$AD138)))</f>
        <v>0.7835218041423534</v>
      </c>
      <c r="AV138" s="650">
        <f>$AT138*$AU138</f>
        <v>-0.19588045103558835</v>
      </c>
      <c r="AW138" s="651">
        <f>$AV138*$B138</f>
        <v>-9.7068677348559103</v>
      </c>
      <c r="AX138" s="654">
        <f>$AS149-$Y149</f>
        <v>0</v>
      </c>
      <c r="AY138" s="634">
        <f>$AW138-$AG138</f>
        <v>0</v>
      </c>
      <c r="AZ138" s="636"/>
    </row>
    <row r="139" spans="1:52" ht="15.75" thickBot="1">
      <c r="A139" s="683"/>
      <c r="B139" s="175">
        <f>'5- Valoracion CUALITATIVA'!B169</f>
        <v>49.555061179087886</v>
      </c>
      <c r="C139" s="103" t="s">
        <v>109</v>
      </c>
      <c r="D139" s="161"/>
      <c r="E139" s="105" t="s">
        <v>0</v>
      </c>
      <c r="F139" s="107"/>
      <c r="G139" s="107"/>
      <c r="H139" s="107"/>
      <c r="I139" s="107"/>
      <c r="J139" s="107"/>
      <c r="K139" s="107"/>
      <c r="L139" s="185">
        <f t="shared" ref="L139:L148" si="86">(3*$F139)+(2*$G139)+$H139+$I139+$J139+$K139</f>
        <v>0</v>
      </c>
      <c r="M139" s="185">
        <f t="shared" ref="M139:M148" si="87">IF($L139&lt;&gt;0,(($L139-$M$6)/($E$6-$M$6))*100,0)</f>
        <v>0</v>
      </c>
      <c r="N139" s="185">
        <f t="shared" si="80"/>
        <v>0</v>
      </c>
      <c r="O139" s="112">
        <v>2</v>
      </c>
      <c r="P139" s="112">
        <v>2</v>
      </c>
      <c r="Q139" s="112">
        <v>4</v>
      </c>
      <c r="R139" s="112">
        <v>1</v>
      </c>
      <c r="S139" s="112">
        <v>2</v>
      </c>
      <c r="T139" s="112">
        <v>1</v>
      </c>
      <c r="U139" s="164">
        <f t="shared" si="81"/>
        <v>12</v>
      </c>
      <c r="V139" s="164">
        <f t="shared" ref="V139:V149" si="88">IF($U139&lt;&gt;0,(($U139-$M$6)/($E$6-$M$6))*100,0)</f>
        <v>12.5</v>
      </c>
      <c r="W139" s="151">
        <f t="shared" si="82"/>
        <v>6.1943826473859858</v>
      </c>
      <c r="X139" s="664"/>
      <c r="Y139" s="425"/>
      <c r="Z139" s="425"/>
      <c r="AA139" s="425"/>
      <c r="AB139" s="425"/>
      <c r="AC139" s="425"/>
      <c r="AD139" s="425"/>
      <c r="AE139" s="425"/>
      <c r="AF139" s="425"/>
      <c r="AG139" s="652"/>
      <c r="AH139" s="155"/>
      <c r="AI139" s="112">
        <v>2</v>
      </c>
      <c r="AJ139" s="112">
        <v>2</v>
      </c>
      <c r="AK139" s="112">
        <v>4</v>
      </c>
      <c r="AL139" s="112">
        <v>1</v>
      </c>
      <c r="AM139" s="112">
        <v>2</v>
      </c>
      <c r="AN139" s="112">
        <v>1</v>
      </c>
      <c r="AO139" s="150">
        <f t="shared" si="83"/>
        <v>12</v>
      </c>
      <c r="AP139" s="150">
        <f t="shared" si="84"/>
        <v>12.5</v>
      </c>
      <c r="AQ139" s="151">
        <f t="shared" si="85"/>
        <v>6.1943826473859858</v>
      </c>
      <c r="AR139" s="655"/>
      <c r="AS139" s="425"/>
      <c r="AT139" s="425"/>
      <c r="AU139" s="425"/>
      <c r="AV139" s="425"/>
      <c r="AW139" s="652"/>
      <c r="AX139" s="655"/>
      <c r="AY139" s="635"/>
      <c r="AZ139" s="635"/>
    </row>
    <row r="140" spans="1:52" ht="15.75" thickBot="1">
      <c r="A140" s="683"/>
      <c r="B140" s="175">
        <f>'5- Valoracion CUALITATIVA'!B170</f>
        <v>49.555061179087886</v>
      </c>
      <c r="C140" s="103" t="s">
        <v>191</v>
      </c>
      <c r="D140" s="161"/>
      <c r="E140" s="105" t="s">
        <v>0</v>
      </c>
      <c r="F140" s="107"/>
      <c r="G140" s="107"/>
      <c r="H140" s="107"/>
      <c r="I140" s="107"/>
      <c r="J140" s="107"/>
      <c r="K140" s="107"/>
      <c r="L140" s="185">
        <f t="shared" si="86"/>
        <v>0</v>
      </c>
      <c r="M140" s="185">
        <f t="shared" si="87"/>
        <v>0</v>
      </c>
      <c r="N140" s="185">
        <f t="shared" si="80"/>
        <v>0</v>
      </c>
      <c r="O140" s="112">
        <v>2</v>
      </c>
      <c r="P140" s="112">
        <v>4</v>
      </c>
      <c r="Q140" s="112">
        <v>4</v>
      </c>
      <c r="R140" s="112">
        <v>1</v>
      </c>
      <c r="S140" s="112">
        <v>2</v>
      </c>
      <c r="T140" s="112">
        <v>1</v>
      </c>
      <c r="U140" s="170">
        <f t="shared" si="81"/>
        <v>14</v>
      </c>
      <c r="V140" s="170">
        <f t="shared" si="88"/>
        <v>18.75</v>
      </c>
      <c r="W140" s="151">
        <f t="shared" si="82"/>
        <v>9.2915739710789786</v>
      </c>
      <c r="X140" s="664"/>
      <c r="Y140" s="425"/>
      <c r="Z140" s="425"/>
      <c r="AA140" s="425"/>
      <c r="AB140" s="425"/>
      <c r="AC140" s="425"/>
      <c r="AD140" s="425"/>
      <c r="AE140" s="425"/>
      <c r="AF140" s="425"/>
      <c r="AG140" s="652"/>
      <c r="AH140" s="155"/>
      <c r="AI140" s="112">
        <v>2</v>
      </c>
      <c r="AJ140" s="112">
        <v>4</v>
      </c>
      <c r="AK140" s="112">
        <v>4</v>
      </c>
      <c r="AL140" s="112">
        <v>1</v>
      </c>
      <c r="AM140" s="112">
        <v>2</v>
      </c>
      <c r="AN140" s="112">
        <v>1</v>
      </c>
      <c r="AO140" s="150">
        <f t="shared" si="83"/>
        <v>14</v>
      </c>
      <c r="AP140" s="150">
        <f t="shared" si="84"/>
        <v>18.75</v>
      </c>
      <c r="AQ140" s="151">
        <f t="shared" si="85"/>
        <v>9.2915739710789786</v>
      </c>
      <c r="AR140" s="655"/>
      <c r="AS140" s="425"/>
      <c r="AT140" s="425"/>
      <c r="AU140" s="425"/>
      <c r="AV140" s="425"/>
      <c r="AW140" s="652"/>
      <c r="AX140" s="655"/>
      <c r="AY140" s="635"/>
      <c r="AZ140" s="635"/>
    </row>
    <row r="141" spans="1:52" ht="15.75" thickBot="1">
      <c r="A141" s="683"/>
      <c r="B141" s="175">
        <f>'5- Valoracion CUALITATIVA'!B171</f>
        <v>49.555061179087886</v>
      </c>
      <c r="C141" s="103" t="s">
        <v>192</v>
      </c>
      <c r="D141" s="161"/>
      <c r="E141" s="105" t="s">
        <v>0</v>
      </c>
      <c r="F141" s="107"/>
      <c r="G141" s="107"/>
      <c r="H141" s="107"/>
      <c r="I141" s="107"/>
      <c r="J141" s="107"/>
      <c r="K141" s="107"/>
      <c r="L141" s="185">
        <f t="shared" si="86"/>
        <v>0</v>
      </c>
      <c r="M141" s="185">
        <f t="shared" si="87"/>
        <v>0</v>
      </c>
      <c r="N141" s="185">
        <f t="shared" si="80"/>
        <v>0</v>
      </c>
      <c r="O141" s="112">
        <v>2</v>
      </c>
      <c r="P141" s="112">
        <v>4</v>
      </c>
      <c r="Q141" s="112">
        <v>4</v>
      </c>
      <c r="R141" s="112">
        <v>1</v>
      </c>
      <c r="S141" s="112">
        <v>4</v>
      </c>
      <c r="T141" s="112">
        <v>1</v>
      </c>
      <c r="U141" s="170">
        <f t="shared" si="81"/>
        <v>16</v>
      </c>
      <c r="V141" s="170">
        <f t="shared" si="88"/>
        <v>25</v>
      </c>
      <c r="W141" s="151">
        <f t="shared" si="82"/>
        <v>12.388765294771972</v>
      </c>
      <c r="X141" s="664"/>
      <c r="Y141" s="425"/>
      <c r="Z141" s="425"/>
      <c r="AA141" s="425"/>
      <c r="AB141" s="425"/>
      <c r="AC141" s="425"/>
      <c r="AD141" s="425"/>
      <c r="AE141" s="425"/>
      <c r="AF141" s="425"/>
      <c r="AG141" s="652"/>
      <c r="AH141" s="155"/>
      <c r="AI141" s="112">
        <v>2</v>
      </c>
      <c r="AJ141" s="112">
        <v>4</v>
      </c>
      <c r="AK141" s="112">
        <v>4</v>
      </c>
      <c r="AL141" s="112">
        <v>1</v>
      </c>
      <c r="AM141" s="112">
        <v>4</v>
      </c>
      <c r="AN141" s="112">
        <v>1</v>
      </c>
      <c r="AO141" s="150">
        <f t="shared" si="83"/>
        <v>16</v>
      </c>
      <c r="AP141" s="150">
        <f t="shared" si="84"/>
        <v>25</v>
      </c>
      <c r="AQ141" s="151">
        <f t="shared" si="85"/>
        <v>12.388765294771972</v>
      </c>
      <c r="AR141" s="655"/>
      <c r="AS141" s="425"/>
      <c r="AT141" s="425"/>
      <c r="AU141" s="425"/>
      <c r="AV141" s="425"/>
      <c r="AW141" s="652"/>
      <c r="AX141" s="655"/>
      <c r="AY141" s="635"/>
      <c r="AZ141" s="635"/>
    </row>
    <row r="142" spans="1:52" ht="15.75" thickBot="1">
      <c r="A142" s="683"/>
      <c r="B142" s="175">
        <f>'5- Valoracion CUALITATIVA'!B172</f>
        <v>49.555061179087886</v>
      </c>
      <c r="C142" s="103" t="s">
        <v>187</v>
      </c>
      <c r="D142" s="161"/>
      <c r="E142" s="114" t="s">
        <v>0</v>
      </c>
      <c r="F142" s="91"/>
      <c r="G142" s="91"/>
      <c r="H142" s="91"/>
      <c r="I142" s="91"/>
      <c r="J142" s="91"/>
      <c r="K142" s="91"/>
      <c r="L142" s="185">
        <f t="shared" si="86"/>
        <v>0</v>
      </c>
      <c r="M142" s="185">
        <f t="shared" si="87"/>
        <v>0</v>
      </c>
      <c r="N142" s="185">
        <f t="shared" si="80"/>
        <v>0</v>
      </c>
      <c r="O142" s="112">
        <v>2</v>
      </c>
      <c r="P142" s="112">
        <v>4</v>
      </c>
      <c r="Q142" s="112">
        <v>4</v>
      </c>
      <c r="R142" s="112">
        <v>1</v>
      </c>
      <c r="S142" s="112">
        <v>4</v>
      </c>
      <c r="T142" s="112">
        <v>1</v>
      </c>
      <c r="U142" s="170">
        <f t="shared" si="81"/>
        <v>16</v>
      </c>
      <c r="V142" s="170">
        <f t="shared" si="88"/>
        <v>25</v>
      </c>
      <c r="W142" s="151">
        <f t="shared" si="82"/>
        <v>12.388765294771972</v>
      </c>
      <c r="X142" s="664"/>
      <c r="Y142" s="425"/>
      <c r="Z142" s="425"/>
      <c r="AA142" s="425"/>
      <c r="AB142" s="425"/>
      <c r="AC142" s="425"/>
      <c r="AD142" s="425"/>
      <c r="AE142" s="425"/>
      <c r="AF142" s="425"/>
      <c r="AG142" s="652"/>
      <c r="AH142" s="155"/>
      <c r="AI142" s="112">
        <v>2</v>
      </c>
      <c r="AJ142" s="112">
        <v>4</v>
      </c>
      <c r="AK142" s="112">
        <v>4</v>
      </c>
      <c r="AL142" s="112">
        <v>1</v>
      </c>
      <c r="AM142" s="112">
        <v>4</v>
      </c>
      <c r="AN142" s="112">
        <v>1</v>
      </c>
      <c r="AO142" s="150">
        <f t="shared" si="83"/>
        <v>16</v>
      </c>
      <c r="AP142" s="150">
        <f t="shared" si="84"/>
        <v>25</v>
      </c>
      <c r="AQ142" s="151">
        <f t="shared" si="85"/>
        <v>12.388765294771972</v>
      </c>
      <c r="AR142" s="655"/>
      <c r="AS142" s="425"/>
      <c r="AT142" s="425"/>
      <c r="AU142" s="425"/>
      <c r="AV142" s="425"/>
      <c r="AW142" s="652"/>
      <c r="AX142" s="655"/>
      <c r="AY142" s="635"/>
      <c r="AZ142" s="635"/>
    </row>
    <row r="143" spans="1:52" ht="15.75" thickBot="1">
      <c r="A143" s="683"/>
      <c r="B143" s="175">
        <f>'5- Valoracion CUALITATIVA'!B173</f>
        <v>49.555061179087886</v>
      </c>
      <c r="C143" s="103" t="s">
        <v>195</v>
      </c>
      <c r="D143" s="161"/>
      <c r="E143" s="114" t="s">
        <v>0</v>
      </c>
      <c r="F143" s="107"/>
      <c r="G143" s="107"/>
      <c r="H143" s="107"/>
      <c r="I143" s="107"/>
      <c r="J143" s="107"/>
      <c r="K143" s="107"/>
      <c r="L143" s="185">
        <f t="shared" si="86"/>
        <v>0</v>
      </c>
      <c r="M143" s="185">
        <f t="shared" si="87"/>
        <v>0</v>
      </c>
      <c r="N143" s="185">
        <f t="shared" si="80"/>
        <v>0</v>
      </c>
      <c r="O143" s="112">
        <v>2</v>
      </c>
      <c r="P143" s="112">
        <v>2</v>
      </c>
      <c r="Q143" s="112">
        <v>4</v>
      </c>
      <c r="R143" s="112">
        <v>1</v>
      </c>
      <c r="S143" s="112">
        <v>2</v>
      </c>
      <c r="T143" s="112">
        <v>1</v>
      </c>
      <c r="U143" s="170">
        <f t="shared" si="81"/>
        <v>12</v>
      </c>
      <c r="V143" s="170">
        <f t="shared" si="88"/>
        <v>12.5</v>
      </c>
      <c r="W143" s="151">
        <f t="shared" si="82"/>
        <v>6.1943826473859858</v>
      </c>
      <c r="X143" s="664"/>
      <c r="Y143" s="425"/>
      <c r="Z143" s="425"/>
      <c r="AA143" s="425"/>
      <c r="AB143" s="425"/>
      <c r="AC143" s="425"/>
      <c r="AD143" s="425"/>
      <c r="AE143" s="425"/>
      <c r="AF143" s="425"/>
      <c r="AG143" s="652"/>
      <c r="AH143" s="155"/>
      <c r="AI143" s="112">
        <v>2</v>
      </c>
      <c r="AJ143" s="112">
        <v>2</v>
      </c>
      <c r="AK143" s="112">
        <v>4</v>
      </c>
      <c r="AL143" s="112">
        <v>1</v>
      </c>
      <c r="AM143" s="112">
        <v>2</v>
      </c>
      <c r="AN143" s="112">
        <v>1</v>
      </c>
      <c r="AO143" s="150">
        <f t="shared" si="83"/>
        <v>12</v>
      </c>
      <c r="AP143" s="150">
        <f t="shared" si="84"/>
        <v>12.5</v>
      </c>
      <c r="AQ143" s="151">
        <f t="shared" si="85"/>
        <v>6.1943826473859858</v>
      </c>
      <c r="AR143" s="655"/>
      <c r="AS143" s="425"/>
      <c r="AT143" s="425"/>
      <c r="AU143" s="425"/>
      <c r="AV143" s="425"/>
      <c r="AW143" s="652"/>
      <c r="AX143" s="655"/>
      <c r="AY143" s="635"/>
      <c r="AZ143" s="635"/>
    </row>
    <row r="144" spans="1:52" ht="15.75" thickBot="1">
      <c r="A144" s="683"/>
      <c r="B144" s="175">
        <f>'5- Valoracion CUALITATIVA'!B174</f>
        <v>49.555061179087886</v>
      </c>
      <c r="C144" s="103" t="s">
        <v>196</v>
      </c>
      <c r="D144" s="161"/>
      <c r="E144" s="114" t="s">
        <v>0</v>
      </c>
      <c r="F144" s="107"/>
      <c r="G144" s="107"/>
      <c r="H144" s="107"/>
      <c r="I144" s="107"/>
      <c r="J144" s="107"/>
      <c r="K144" s="107"/>
      <c r="L144" s="185">
        <f t="shared" si="86"/>
        <v>0</v>
      </c>
      <c r="M144" s="185">
        <f t="shared" si="87"/>
        <v>0</v>
      </c>
      <c r="N144" s="185">
        <f t="shared" si="80"/>
        <v>0</v>
      </c>
      <c r="O144" s="112">
        <v>2</v>
      </c>
      <c r="P144" s="112">
        <v>4</v>
      </c>
      <c r="Q144" s="112">
        <v>6</v>
      </c>
      <c r="R144" s="112">
        <v>4</v>
      </c>
      <c r="S144" s="112">
        <v>2</v>
      </c>
      <c r="T144" s="112">
        <v>4</v>
      </c>
      <c r="U144" s="170">
        <f t="shared" si="81"/>
        <v>22</v>
      </c>
      <c r="V144" s="170">
        <f t="shared" si="88"/>
        <v>43.75</v>
      </c>
      <c r="W144" s="151">
        <f t="shared" si="82"/>
        <v>21.680339265850947</v>
      </c>
      <c r="X144" s="664"/>
      <c r="Y144" s="425"/>
      <c r="Z144" s="425"/>
      <c r="AA144" s="425"/>
      <c r="AB144" s="425"/>
      <c r="AC144" s="425"/>
      <c r="AD144" s="425"/>
      <c r="AE144" s="425"/>
      <c r="AF144" s="425"/>
      <c r="AG144" s="652"/>
      <c r="AH144" s="155"/>
      <c r="AI144" s="112">
        <v>2</v>
      </c>
      <c r="AJ144" s="112">
        <v>4</v>
      </c>
      <c r="AK144" s="112">
        <v>6</v>
      </c>
      <c r="AL144" s="112">
        <v>4</v>
      </c>
      <c r="AM144" s="112">
        <v>2</v>
      </c>
      <c r="AN144" s="112">
        <v>4</v>
      </c>
      <c r="AO144" s="150">
        <f t="shared" si="83"/>
        <v>22</v>
      </c>
      <c r="AP144" s="150">
        <f t="shared" si="84"/>
        <v>43.75</v>
      </c>
      <c r="AQ144" s="151">
        <f t="shared" si="85"/>
        <v>21.680339265850947</v>
      </c>
      <c r="AR144" s="655"/>
      <c r="AS144" s="425"/>
      <c r="AT144" s="425"/>
      <c r="AU144" s="425"/>
      <c r="AV144" s="425"/>
      <c r="AW144" s="652"/>
      <c r="AX144" s="655"/>
      <c r="AY144" s="635"/>
      <c r="AZ144" s="635"/>
    </row>
    <row r="145" spans="1:52" ht="15.75" thickBot="1">
      <c r="A145" s="683"/>
      <c r="B145" s="175">
        <f>'5- Valoracion CUALITATIVA'!B175</f>
        <v>49.555061179087886</v>
      </c>
      <c r="C145" s="103" t="s">
        <v>122</v>
      </c>
      <c r="D145" s="161"/>
      <c r="E145" s="114" t="s">
        <v>0</v>
      </c>
      <c r="F145" s="107"/>
      <c r="G145" s="107"/>
      <c r="H145" s="107"/>
      <c r="I145" s="107"/>
      <c r="J145" s="107"/>
      <c r="K145" s="107"/>
      <c r="L145" s="185">
        <f t="shared" si="86"/>
        <v>0</v>
      </c>
      <c r="M145" s="185">
        <f t="shared" si="87"/>
        <v>0</v>
      </c>
      <c r="N145" s="185">
        <f t="shared" si="80"/>
        <v>0</v>
      </c>
      <c r="O145" s="112">
        <v>2</v>
      </c>
      <c r="P145" s="112">
        <v>4</v>
      </c>
      <c r="Q145" s="112">
        <v>6</v>
      </c>
      <c r="R145" s="112">
        <v>4</v>
      </c>
      <c r="S145" s="112">
        <v>2</v>
      </c>
      <c r="T145" s="112">
        <v>4</v>
      </c>
      <c r="U145" s="170">
        <f t="shared" si="81"/>
        <v>22</v>
      </c>
      <c r="V145" s="170">
        <f t="shared" si="88"/>
        <v>43.75</v>
      </c>
      <c r="W145" s="151">
        <f t="shared" si="82"/>
        <v>21.680339265850947</v>
      </c>
      <c r="X145" s="664"/>
      <c r="Y145" s="425"/>
      <c r="Z145" s="425"/>
      <c r="AA145" s="425"/>
      <c r="AB145" s="425"/>
      <c r="AC145" s="425"/>
      <c r="AD145" s="425"/>
      <c r="AE145" s="425"/>
      <c r="AF145" s="425"/>
      <c r="AG145" s="652"/>
      <c r="AH145" s="155"/>
      <c r="AI145" s="112">
        <v>2</v>
      </c>
      <c r="AJ145" s="112">
        <v>4</v>
      </c>
      <c r="AK145" s="112">
        <v>6</v>
      </c>
      <c r="AL145" s="112">
        <v>4</v>
      </c>
      <c r="AM145" s="112">
        <v>2</v>
      </c>
      <c r="AN145" s="112">
        <v>4</v>
      </c>
      <c r="AO145" s="150">
        <f t="shared" si="83"/>
        <v>22</v>
      </c>
      <c r="AP145" s="150">
        <f t="shared" si="84"/>
        <v>43.75</v>
      </c>
      <c r="AQ145" s="151">
        <f t="shared" si="85"/>
        <v>21.680339265850947</v>
      </c>
      <c r="AR145" s="655"/>
      <c r="AS145" s="425"/>
      <c r="AT145" s="425"/>
      <c r="AU145" s="425"/>
      <c r="AV145" s="425"/>
      <c r="AW145" s="652"/>
      <c r="AX145" s="655"/>
      <c r="AY145" s="635"/>
      <c r="AZ145" s="635"/>
    </row>
    <row r="146" spans="1:52" ht="15.75" thickBot="1">
      <c r="A146" s="683"/>
      <c r="B146" s="175">
        <f>'5- Valoracion CUALITATIVA'!B176</f>
        <v>49.555061179087886</v>
      </c>
      <c r="C146" s="103" t="s">
        <v>197</v>
      </c>
      <c r="D146" s="161"/>
      <c r="E146" s="114" t="s">
        <v>0</v>
      </c>
      <c r="F146" s="107"/>
      <c r="G146" s="107"/>
      <c r="H146" s="107"/>
      <c r="I146" s="107"/>
      <c r="J146" s="107"/>
      <c r="K146" s="107"/>
      <c r="L146" s="185">
        <f t="shared" si="86"/>
        <v>0</v>
      </c>
      <c r="M146" s="185">
        <f t="shared" si="87"/>
        <v>0</v>
      </c>
      <c r="N146" s="185">
        <f t="shared" si="80"/>
        <v>0</v>
      </c>
      <c r="O146" s="112">
        <v>2</v>
      </c>
      <c r="P146" s="112">
        <v>4</v>
      </c>
      <c r="Q146" s="112">
        <v>6</v>
      </c>
      <c r="R146" s="112">
        <v>1</v>
      </c>
      <c r="S146" s="112">
        <v>2</v>
      </c>
      <c r="T146" s="112">
        <v>1</v>
      </c>
      <c r="U146" s="170">
        <f t="shared" si="81"/>
        <v>16</v>
      </c>
      <c r="V146" s="170">
        <f t="shared" si="88"/>
        <v>25</v>
      </c>
      <c r="W146" s="151">
        <f t="shared" si="82"/>
        <v>12.388765294771972</v>
      </c>
      <c r="X146" s="664"/>
      <c r="Y146" s="425"/>
      <c r="Z146" s="425"/>
      <c r="AA146" s="425"/>
      <c r="AB146" s="425"/>
      <c r="AC146" s="425"/>
      <c r="AD146" s="425"/>
      <c r="AE146" s="425"/>
      <c r="AF146" s="425"/>
      <c r="AG146" s="652"/>
      <c r="AH146" s="155"/>
      <c r="AI146" s="112">
        <v>2</v>
      </c>
      <c r="AJ146" s="112">
        <v>4</v>
      </c>
      <c r="AK146" s="112">
        <v>6</v>
      </c>
      <c r="AL146" s="112">
        <v>1</v>
      </c>
      <c r="AM146" s="112">
        <v>2</v>
      </c>
      <c r="AN146" s="112">
        <v>1</v>
      </c>
      <c r="AO146" s="150">
        <f t="shared" si="83"/>
        <v>16</v>
      </c>
      <c r="AP146" s="150">
        <f t="shared" si="84"/>
        <v>25</v>
      </c>
      <c r="AQ146" s="151">
        <f t="shared" si="85"/>
        <v>12.388765294771972</v>
      </c>
      <c r="AR146" s="655"/>
      <c r="AS146" s="425"/>
      <c r="AT146" s="425"/>
      <c r="AU146" s="425"/>
      <c r="AV146" s="425"/>
      <c r="AW146" s="652"/>
      <c r="AX146" s="655"/>
      <c r="AY146" s="635"/>
      <c r="AZ146" s="635"/>
    </row>
    <row r="147" spans="1:52" ht="29.25" thickBot="1">
      <c r="A147" s="683"/>
      <c r="B147" s="175">
        <f>'5- Valoracion CUALITATIVA'!B177</f>
        <v>49.555061179087886</v>
      </c>
      <c r="C147" s="103" t="s">
        <v>199</v>
      </c>
      <c r="D147" s="161"/>
      <c r="E147" s="114" t="s">
        <v>0</v>
      </c>
      <c r="F147" s="107"/>
      <c r="G147" s="107"/>
      <c r="H147" s="107"/>
      <c r="I147" s="107"/>
      <c r="J147" s="107"/>
      <c r="K147" s="107"/>
      <c r="L147" s="185">
        <f t="shared" si="86"/>
        <v>0</v>
      </c>
      <c r="M147" s="185">
        <f t="shared" si="87"/>
        <v>0</v>
      </c>
      <c r="N147" s="185">
        <f t="shared" si="80"/>
        <v>0</v>
      </c>
      <c r="O147" s="112">
        <v>2</v>
      </c>
      <c r="P147" s="112">
        <v>2</v>
      </c>
      <c r="Q147" s="112">
        <v>2</v>
      </c>
      <c r="R147" s="112">
        <v>1</v>
      </c>
      <c r="S147" s="112">
        <v>2</v>
      </c>
      <c r="T147" s="112">
        <v>1</v>
      </c>
      <c r="U147" s="170">
        <f t="shared" si="81"/>
        <v>10</v>
      </c>
      <c r="V147" s="170">
        <f t="shared" si="88"/>
        <v>6.25</v>
      </c>
      <c r="W147" s="151">
        <f t="shared" si="82"/>
        <v>3.0971913236929929</v>
      </c>
      <c r="X147" s="664"/>
      <c r="Y147" s="425"/>
      <c r="Z147" s="425"/>
      <c r="AA147" s="425"/>
      <c r="AB147" s="425"/>
      <c r="AC147" s="425"/>
      <c r="AD147" s="425"/>
      <c r="AE147" s="425"/>
      <c r="AF147" s="425"/>
      <c r="AG147" s="652"/>
      <c r="AH147" s="155"/>
      <c r="AI147" s="112">
        <v>2</v>
      </c>
      <c r="AJ147" s="112">
        <v>2</v>
      </c>
      <c r="AK147" s="112">
        <v>2</v>
      </c>
      <c r="AL147" s="112">
        <v>1</v>
      </c>
      <c r="AM147" s="112">
        <v>2</v>
      </c>
      <c r="AN147" s="112">
        <v>1</v>
      </c>
      <c r="AO147" s="150">
        <f t="shared" si="83"/>
        <v>10</v>
      </c>
      <c r="AP147" s="150">
        <f t="shared" si="84"/>
        <v>6.25</v>
      </c>
      <c r="AQ147" s="151">
        <f t="shared" si="85"/>
        <v>3.0971913236929929</v>
      </c>
      <c r="AR147" s="655"/>
      <c r="AS147" s="425"/>
      <c r="AT147" s="425"/>
      <c r="AU147" s="425"/>
      <c r="AV147" s="425"/>
      <c r="AW147" s="652"/>
      <c r="AX147" s="655"/>
      <c r="AY147" s="635"/>
      <c r="AZ147" s="635"/>
    </row>
    <row r="148" spans="1:52" ht="15.75" thickBot="1">
      <c r="A148" s="683"/>
      <c r="B148" s="175">
        <f>'5- Valoracion CUALITATIVA'!B178</f>
        <v>49.555061179087886</v>
      </c>
      <c r="C148" s="103" t="s">
        <v>130</v>
      </c>
      <c r="D148" s="161"/>
      <c r="E148" s="114" t="s">
        <v>216</v>
      </c>
      <c r="F148" s="107">
        <v>2</v>
      </c>
      <c r="G148" s="107">
        <v>2</v>
      </c>
      <c r="H148" s="107">
        <v>2</v>
      </c>
      <c r="I148" s="107">
        <v>1</v>
      </c>
      <c r="J148" s="107">
        <v>4</v>
      </c>
      <c r="K148" s="107">
        <v>1</v>
      </c>
      <c r="L148" s="185">
        <f t="shared" si="86"/>
        <v>18</v>
      </c>
      <c r="M148" s="185">
        <f t="shared" si="87"/>
        <v>31.25</v>
      </c>
      <c r="N148" s="185">
        <f t="shared" si="80"/>
        <v>15.485956618464963</v>
      </c>
      <c r="O148" s="112"/>
      <c r="P148" s="112"/>
      <c r="Q148" s="112"/>
      <c r="R148" s="112"/>
      <c r="S148" s="112"/>
      <c r="T148" s="112"/>
      <c r="U148" s="170">
        <f t="shared" si="81"/>
        <v>0</v>
      </c>
      <c r="V148" s="170">
        <f t="shared" si="88"/>
        <v>0</v>
      </c>
      <c r="W148" s="151">
        <f t="shared" si="82"/>
        <v>0</v>
      </c>
      <c r="X148" s="664"/>
      <c r="Y148" s="425"/>
      <c r="Z148" s="425"/>
      <c r="AA148" s="425"/>
      <c r="AB148" s="425"/>
      <c r="AC148" s="425"/>
      <c r="AD148" s="425"/>
      <c r="AE148" s="425"/>
      <c r="AF148" s="425"/>
      <c r="AG148" s="653"/>
      <c r="AH148" s="155"/>
      <c r="AI148" s="112"/>
      <c r="AJ148" s="112"/>
      <c r="AK148" s="112"/>
      <c r="AL148" s="112"/>
      <c r="AM148" s="112"/>
      <c r="AN148" s="112"/>
      <c r="AO148" s="150">
        <f t="shared" si="83"/>
        <v>0</v>
      </c>
      <c r="AP148" s="150">
        <f t="shared" si="84"/>
        <v>0</v>
      </c>
      <c r="AQ148" s="151">
        <f t="shared" si="85"/>
        <v>0</v>
      </c>
      <c r="AR148" s="655"/>
      <c r="AS148" s="425"/>
      <c r="AT148" s="425"/>
      <c r="AU148" s="425"/>
      <c r="AV148" s="425"/>
      <c r="AW148" s="653"/>
      <c r="AX148" s="655"/>
      <c r="AY148" s="635"/>
      <c r="AZ148" s="635"/>
    </row>
    <row r="149" spans="1:52" ht="15.75" thickBot="1">
      <c r="A149" s="640"/>
      <c r="B149" s="175">
        <f>'5- Valoracion CUALITATIVA'!B179</f>
        <v>49.555061179087886</v>
      </c>
      <c r="C149" s="638"/>
      <c r="D149" s="639"/>
      <c r="E149" s="640"/>
      <c r="F149" s="641" t="s">
        <v>183</v>
      </c>
      <c r="G149" s="642"/>
      <c r="H149" s="642"/>
      <c r="I149" s="642"/>
      <c r="J149" s="642"/>
      <c r="K149" s="640"/>
      <c r="L149" s="165">
        <f>IF(SUM($L138:$L148),(1-EXP(-((SUM($L138:$L148)/COUNTIF($L138:$L148,"&gt;0"))^1)))*($E$6-(MAX($L138:$L148)))*(1-1/(EXP((((COUNTIF($L138:$L148,"&gt;0")^1)-1)*0.1))))+(MAX($L138:$L148)),0)</f>
        <v>18</v>
      </c>
      <c r="M149" s="166">
        <f t="shared" ref="M149" si="89">IF($L149&lt;&gt;0,(($L149-$M$6)/($E$6-$M$6))*100,0)</f>
        <v>31.25</v>
      </c>
      <c r="N149" s="167">
        <f>IF(SUM($L138:$L148),(($M149*$B149)/100),0)</f>
        <v>15.485956618464963</v>
      </c>
      <c r="O149" s="643" t="s">
        <v>184</v>
      </c>
      <c r="P149" s="642"/>
      <c r="Q149" s="642"/>
      <c r="R149" s="642"/>
      <c r="S149" s="642"/>
      <c r="T149" s="640"/>
      <c r="U149" s="165">
        <f>IF(SUM($U138:$U148),(1-EXP(-((SUM($U138:$U148)/COUNTIF($U138:$U148,"&gt;0"))^1)))*($E$6-(MAX($U138:$U148)))*(1-1/(EXP((((COUNTIF($U138:$U148,"&gt;0")^1)-1)*0.1))))+(MAX($U138:$U148)),0)</f>
        <v>32.681744331388273</v>
      </c>
      <c r="V149" s="166">
        <f t="shared" si="88"/>
        <v>77.130451035588351</v>
      </c>
      <c r="W149" s="167">
        <f>IF(SUM($U138:$U148),(($V149*$B149)/100),0)</f>
        <v>38.222042198392231</v>
      </c>
      <c r="X149" s="139" t="s">
        <v>158</v>
      </c>
      <c r="Y149" s="140">
        <f>$N149-$W149</f>
        <v>-22.73608557992727</v>
      </c>
      <c r="Z149" s="644" t="s">
        <v>240</v>
      </c>
      <c r="AA149" s="639"/>
      <c r="AB149" s="639"/>
      <c r="AC149" s="639"/>
      <c r="AD149" s="639"/>
      <c r="AE149" s="639"/>
      <c r="AF149" s="639"/>
      <c r="AG149" s="645"/>
      <c r="AH149" s="646" t="s">
        <v>185</v>
      </c>
      <c r="AI149" s="639"/>
      <c r="AJ149" s="639"/>
      <c r="AK149" s="639"/>
      <c r="AL149" s="639"/>
      <c r="AM149" s="639"/>
      <c r="AN149" s="647"/>
      <c r="AO149" s="156">
        <f>IF(SUM($AO138:$AO148),(1-EXP(-((SUM($AO138:$AO148)/COUNTIF($AO138:$AO148,"&gt;0"))^1)))*($E$6-(MAX($AO138:$AO148)))*(1-1/(EXP((((COUNTIF($AO138:$AO148,"&gt;0")^1)-1)*0.1))))+(MAX($AO138:$AO148)),0)</f>
        <v>32.681744331388273</v>
      </c>
      <c r="AP149" s="156">
        <f t="shared" si="84"/>
        <v>77.130451035588351</v>
      </c>
      <c r="AQ149" s="157">
        <f>IF(SUM($AO138:$AO148),(($AP149*$B149)/100),0)</f>
        <v>38.222042198392231</v>
      </c>
      <c r="AR149" s="158" t="s">
        <v>186</v>
      </c>
      <c r="AS149" s="159">
        <f>$N149-$AQ149</f>
        <v>-22.73608557992727</v>
      </c>
      <c r="AT149" s="648"/>
      <c r="AU149" s="639"/>
      <c r="AV149" s="639"/>
      <c r="AW149" s="645"/>
      <c r="AX149" s="649"/>
      <c r="AY149" s="645"/>
      <c r="AZ149" s="637"/>
    </row>
    <row r="151" spans="1:52" ht="15.75" thickBot="1"/>
    <row r="152" spans="1:52">
      <c r="A152" s="672" t="s">
        <v>146</v>
      </c>
      <c r="B152" s="673" t="s">
        <v>147</v>
      </c>
      <c r="C152" s="674" t="s">
        <v>148</v>
      </c>
      <c r="D152" s="676" t="s">
        <v>149</v>
      </c>
      <c r="E152" s="677" t="s">
        <v>150</v>
      </c>
      <c r="F152" s="631" t="s">
        <v>241</v>
      </c>
      <c r="G152" s="632"/>
      <c r="H152" s="632"/>
      <c r="I152" s="632"/>
      <c r="J152" s="632"/>
      <c r="K152" s="633"/>
      <c r="L152" s="665" t="s">
        <v>152</v>
      </c>
      <c r="M152" s="632"/>
      <c r="N152" s="666"/>
      <c r="O152" s="667" t="s">
        <v>225</v>
      </c>
      <c r="P152" s="658"/>
      <c r="Q152" s="658"/>
      <c r="R152" s="658"/>
      <c r="S152" s="658"/>
      <c r="T152" s="668"/>
      <c r="U152" s="657" t="s">
        <v>152</v>
      </c>
      <c r="V152" s="658"/>
      <c r="W152" s="659"/>
      <c r="X152" s="669" t="s">
        <v>226</v>
      </c>
      <c r="Y152" s="658"/>
      <c r="Z152" s="658"/>
      <c r="AA152" s="658"/>
      <c r="AB152" s="658"/>
      <c r="AC152" s="658"/>
      <c r="AD152" s="658"/>
      <c r="AE152" s="658"/>
      <c r="AF152" s="658"/>
      <c r="AG152" s="658"/>
      <c r="AH152" s="670" t="s">
        <v>154</v>
      </c>
      <c r="AI152" s="657" t="s">
        <v>227</v>
      </c>
      <c r="AJ152" s="658"/>
      <c r="AK152" s="658"/>
      <c r="AL152" s="658"/>
      <c r="AM152" s="658"/>
      <c r="AN152" s="668"/>
      <c r="AO152" s="657" t="s">
        <v>152</v>
      </c>
      <c r="AP152" s="658"/>
      <c r="AQ152" s="659"/>
      <c r="AR152" s="660" t="s">
        <v>228</v>
      </c>
      <c r="AS152" s="658"/>
      <c r="AT152" s="658"/>
      <c r="AU152" s="658"/>
      <c r="AV152" s="658"/>
      <c r="AW152" s="659"/>
      <c r="AX152" s="661" t="s">
        <v>229</v>
      </c>
      <c r="AY152" s="659"/>
      <c r="AZ152" s="662" t="s">
        <v>157</v>
      </c>
    </row>
    <row r="153" spans="1:52" ht="19.5" thickBot="1">
      <c r="A153" s="671"/>
      <c r="B153" s="637"/>
      <c r="C153" s="675"/>
      <c r="D153" s="675"/>
      <c r="E153" s="678"/>
      <c r="F153" s="181" t="s">
        <v>160</v>
      </c>
      <c r="G153" s="182" t="s">
        <v>161</v>
      </c>
      <c r="H153" s="182" t="s">
        <v>162</v>
      </c>
      <c r="I153" s="182" t="s">
        <v>163</v>
      </c>
      <c r="J153" s="182" t="s">
        <v>164</v>
      </c>
      <c r="K153" s="182" t="s">
        <v>165</v>
      </c>
      <c r="L153" s="186" t="s">
        <v>242</v>
      </c>
      <c r="M153" s="186" t="s">
        <v>243</v>
      </c>
      <c r="N153" s="187" t="s">
        <v>244</v>
      </c>
      <c r="O153" s="184" t="s">
        <v>160</v>
      </c>
      <c r="P153" s="141" t="s">
        <v>161</v>
      </c>
      <c r="Q153" s="141" t="s">
        <v>162</v>
      </c>
      <c r="R153" s="141" t="s">
        <v>163</v>
      </c>
      <c r="S153" s="141" t="s">
        <v>164</v>
      </c>
      <c r="T153" s="141" t="s">
        <v>165</v>
      </c>
      <c r="U153" s="142" t="s">
        <v>245</v>
      </c>
      <c r="V153" s="142" t="s">
        <v>246</v>
      </c>
      <c r="W153" s="143" t="s">
        <v>247</v>
      </c>
      <c r="X153" s="136" t="s">
        <v>230</v>
      </c>
      <c r="Y153" s="137" t="s">
        <v>236</v>
      </c>
      <c r="Z153" s="137" t="s">
        <v>237</v>
      </c>
      <c r="AA153" s="137" t="s">
        <v>238</v>
      </c>
      <c r="AB153" s="137" t="s">
        <v>239</v>
      </c>
      <c r="AC153" s="137" t="s">
        <v>231</v>
      </c>
      <c r="AD153" s="137" t="s">
        <v>232</v>
      </c>
      <c r="AE153" s="137" t="s">
        <v>233</v>
      </c>
      <c r="AF153" s="137" t="s">
        <v>234</v>
      </c>
      <c r="AG153" s="138" t="s">
        <v>235</v>
      </c>
      <c r="AH153" s="671"/>
      <c r="AI153" s="141" t="s">
        <v>248</v>
      </c>
      <c r="AJ153" s="141" t="s">
        <v>249</v>
      </c>
      <c r="AK153" s="141" t="s">
        <v>250</v>
      </c>
      <c r="AL153" s="141" t="s">
        <v>251</v>
      </c>
      <c r="AM153" s="141" t="s">
        <v>252</v>
      </c>
      <c r="AN153" s="141" t="s">
        <v>253</v>
      </c>
      <c r="AO153" s="142" t="s">
        <v>254</v>
      </c>
      <c r="AP153" s="142" t="s">
        <v>255</v>
      </c>
      <c r="AQ153" s="142" t="s">
        <v>256</v>
      </c>
      <c r="AR153" s="144" t="s">
        <v>257</v>
      </c>
      <c r="AS153" s="137" t="s">
        <v>258</v>
      </c>
      <c r="AT153" s="137" t="s">
        <v>259</v>
      </c>
      <c r="AU153" s="137" t="s">
        <v>260</v>
      </c>
      <c r="AV153" s="137" t="s">
        <v>261</v>
      </c>
      <c r="AW153" s="145" t="s">
        <v>262</v>
      </c>
      <c r="AX153" s="146" t="s">
        <v>156</v>
      </c>
      <c r="AY153" s="147" t="s">
        <v>263</v>
      </c>
      <c r="AZ153" s="637"/>
    </row>
    <row r="154" spans="1:52" ht="15.75" thickBot="1">
      <c r="A154" s="682" t="s">
        <v>207</v>
      </c>
      <c r="B154" s="175">
        <f>'5- Valoracion CUALITATIVA'!B185</f>
        <v>59.113300492610833</v>
      </c>
      <c r="C154" s="87" t="s">
        <v>108</v>
      </c>
      <c r="D154" s="160"/>
      <c r="E154" s="89" t="s">
        <v>0</v>
      </c>
      <c r="F154" s="91"/>
      <c r="G154" s="91"/>
      <c r="H154" s="91"/>
      <c r="I154" s="91"/>
      <c r="J154" s="91"/>
      <c r="K154" s="91"/>
      <c r="L154" s="185">
        <f>(3*$F154)+(2*$G154)+$H154+$I154+$J154+$K154</f>
        <v>0</v>
      </c>
      <c r="M154" s="185">
        <f>IF($L154&lt;&gt;0,(($L154-$M$6)/($E$6-$M$6))*100,0)</f>
        <v>0</v>
      </c>
      <c r="N154" s="185">
        <f t="shared" ref="N154:N169" si="90">($M154*$B154)/100</f>
        <v>0</v>
      </c>
      <c r="O154" s="95">
        <v>4</v>
      </c>
      <c r="P154" s="95">
        <v>4</v>
      </c>
      <c r="Q154" s="95">
        <v>12</v>
      </c>
      <c r="R154" s="95">
        <v>4</v>
      </c>
      <c r="S154" s="95">
        <v>4</v>
      </c>
      <c r="T154" s="95">
        <v>4</v>
      </c>
      <c r="U154" s="150">
        <f t="shared" ref="U154:U170" si="91">$O154+$P154+$Q154+$R154+$S154+$T154</f>
        <v>32</v>
      </c>
      <c r="V154" s="150">
        <f>IF($U154&lt;&gt;0,(($U154-$M$6)/($E$6-$M$6))*100,0)</f>
        <v>75</v>
      </c>
      <c r="W154" s="151">
        <f t="shared" ref="W154:W166" si="92">($V154*$B154)/100</f>
        <v>44.334975369458128</v>
      </c>
      <c r="X154" s="663">
        <v>216</v>
      </c>
      <c r="Y154" s="650">
        <v>75</v>
      </c>
      <c r="Z154" s="650">
        <v>30</v>
      </c>
      <c r="AA154" s="650">
        <v>0.5</v>
      </c>
      <c r="AB154" s="650">
        <v>0.2</v>
      </c>
      <c r="AC154" s="650">
        <f>+AB154-AA154</f>
        <v>-0.3</v>
      </c>
      <c r="AD154" s="650">
        <v>0.25</v>
      </c>
      <c r="AE154" s="650">
        <f>(1/(1+$AD154))+(($AD154*(ABS(($M171-$V171))-50))/(50*(1+$AD154)))</f>
        <v>0.65461989600273585</v>
      </c>
      <c r="AF154" s="650">
        <f>$AE154*$AC154</f>
        <v>-0.19638596880082074</v>
      </c>
      <c r="AG154" s="651">
        <f>$AF154*$B154</f>
        <v>-11.609022786255412</v>
      </c>
      <c r="AH154" s="152"/>
      <c r="AI154" s="100">
        <v>2</v>
      </c>
      <c r="AJ154" s="100">
        <v>2</v>
      </c>
      <c r="AK154" s="100">
        <v>6</v>
      </c>
      <c r="AL154" s="100">
        <v>4</v>
      </c>
      <c r="AM154" s="100">
        <v>4</v>
      </c>
      <c r="AN154" s="100">
        <v>1</v>
      </c>
      <c r="AO154" s="150">
        <f t="shared" ref="AO154:AO170" si="93">$AI154+$AJ154+$AK154+$AL154+$AM154+$AN154</f>
        <v>19</v>
      </c>
      <c r="AP154" s="150">
        <f t="shared" ref="AP154:AP171" si="94">IF($AO154&lt;&gt;0,(($AO154-$M$6)/($E$6-$M$6))*100,0)</f>
        <v>34.375</v>
      </c>
      <c r="AQ154" s="151">
        <f t="shared" ref="AQ154:AQ169" si="95">($AP154*$B154)/100</f>
        <v>20.320197044334972</v>
      </c>
      <c r="AR154" s="656">
        <v>45</v>
      </c>
      <c r="AS154" s="650">
        <v>0.3</v>
      </c>
      <c r="AT154" s="650">
        <f>+AS154-AA154</f>
        <v>-0.2</v>
      </c>
      <c r="AU154" s="650">
        <f>(1/(1+$AD154))+(($AD154*(ABS(($M171-$AP171))-50))/(50*(1+$AD154)))</f>
        <v>0.64780660117046196</v>
      </c>
      <c r="AV154" s="650">
        <f>$AT154*$AU154</f>
        <v>-0.12956132023409239</v>
      </c>
      <c r="AW154" s="651">
        <f>$AV154*$B154</f>
        <v>-7.6587972552172836</v>
      </c>
      <c r="AX154" s="654">
        <f>$AS171-$Y171</f>
        <v>1.0068908619123889</v>
      </c>
      <c r="AY154" s="634">
        <f>$AW154-$AG154</f>
        <v>3.9502255310381287</v>
      </c>
      <c r="AZ154" s="636"/>
    </row>
    <row r="155" spans="1:52" ht="15.75" thickBot="1">
      <c r="A155" s="683"/>
      <c r="B155" s="175">
        <f>'5- Valoracion CUALITATIVA'!B186</f>
        <v>59.113300492610833</v>
      </c>
      <c r="C155" s="103" t="s">
        <v>109</v>
      </c>
      <c r="D155" s="161"/>
      <c r="E155" s="105" t="s">
        <v>0</v>
      </c>
      <c r="F155" s="107"/>
      <c r="G155" s="107"/>
      <c r="H155" s="107"/>
      <c r="I155" s="107"/>
      <c r="J155" s="107"/>
      <c r="K155" s="107"/>
      <c r="L155" s="185">
        <f t="shared" ref="L155:L170" si="96">(3*$F155)+(2*$G155)+$H155+$I155+$J155+$K155</f>
        <v>0</v>
      </c>
      <c r="M155" s="185">
        <f t="shared" ref="M155:M170" si="97">IF($L155&lt;&gt;0,(($L155-$M$6)/($E$6-$M$6))*100,0)</f>
        <v>0</v>
      </c>
      <c r="N155" s="185">
        <f t="shared" si="90"/>
        <v>0</v>
      </c>
      <c r="O155" s="112">
        <v>4</v>
      </c>
      <c r="P155" s="112">
        <v>2</v>
      </c>
      <c r="Q155" s="112">
        <v>6</v>
      </c>
      <c r="R155" s="112">
        <v>4</v>
      </c>
      <c r="S155" s="112">
        <v>2</v>
      </c>
      <c r="T155" s="112">
        <v>4</v>
      </c>
      <c r="U155" s="164">
        <f t="shared" si="91"/>
        <v>22</v>
      </c>
      <c r="V155" s="164">
        <f t="shared" ref="V155:V171" si="98">IF($U155&lt;&gt;0,(($U155-$M$6)/($E$6-$M$6))*100,0)</f>
        <v>43.75</v>
      </c>
      <c r="W155" s="151">
        <f t="shared" si="92"/>
        <v>25.862068965517238</v>
      </c>
      <c r="X155" s="664"/>
      <c r="Y155" s="425"/>
      <c r="Z155" s="425"/>
      <c r="AA155" s="425"/>
      <c r="AB155" s="425"/>
      <c r="AC155" s="425"/>
      <c r="AD155" s="425"/>
      <c r="AE155" s="425"/>
      <c r="AF155" s="425"/>
      <c r="AG155" s="652"/>
      <c r="AH155" s="155"/>
      <c r="AI155" s="112">
        <v>4</v>
      </c>
      <c r="AJ155" s="112">
        <v>2</v>
      </c>
      <c r="AK155" s="112">
        <v>6</v>
      </c>
      <c r="AL155" s="112">
        <v>4</v>
      </c>
      <c r="AM155" s="112">
        <v>2</v>
      </c>
      <c r="AN155" s="112">
        <v>4</v>
      </c>
      <c r="AO155" s="150">
        <f t="shared" si="93"/>
        <v>22</v>
      </c>
      <c r="AP155" s="150">
        <f t="shared" si="94"/>
        <v>43.75</v>
      </c>
      <c r="AQ155" s="151">
        <f t="shared" si="95"/>
        <v>25.862068965517238</v>
      </c>
      <c r="AR155" s="655"/>
      <c r="AS155" s="425"/>
      <c r="AT155" s="425"/>
      <c r="AU155" s="425"/>
      <c r="AV155" s="425"/>
      <c r="AW155" s="652"/>
      <c r="AX155" s="655"/>
      <c r="AY155" s="635"/>
      <c r="AZ155" s="635"/>
    </row>
    <row r="156" spans="1:52" ht="15.75" thickBot="1">
      <c r="A156" s="683"/>
      <c r="B156" s="175">
        <f>'5- Valoracion CUALITATIVA'!B187</f>
        <v>59.113300492610833</v>
      </c>
      <c r="C156" s="103" t="s">
        <v>191</v>
      </c>
      <c r="D156" s="161"/>
      <c r="E156" s="105" t="s">
        <v>0</v>
      </c>
      <c r="F156" s="107"/>
      <c r="G156" s="107"/>
      <c r="H156" s="107"/>
      <c r="I156" s="107"/>
      <c r="J156" s="107"/>
      <c r="K156" s="107"/>
      <c r="L156" s="185">
        <f t="shared" si="96"/>
        <v>0</v>
      </c>
      <c r="M156" s="185">
        <f t="shared" si="97"/>
        <v>0</v>
      </c>
      <c r="N156" s="185">
        <f t="shared" si="90"/>
        <v>0</v>
      </c>
      <c r="O156" s="112">
        <v>4</v>
      </c>
      <c r="P156" s="112">
        <v>4</v>
      </c>
      <c r="Q156" s="112">
        <v>12</v>
      </c>
      <c r="R156" s="112">
        <v>4</v>
      </c>
      <c r="S156" s="112">
        <v>2</v>
      </c>
      <c r="T156" s="112">
        <v>4</v>
      </c>
      <c r="U156" s="170">
        <f t="shared" si="91"/>
        <v>30</v>
      </c>
      <c r="V156" s="170">
        <f t="shared" si="98"/>
        <v>68.75</v>
      </c>
      <c r="W156" s="151">
        <f t="shared" si="92"/>
        <v>40.640394088669943</v>
      </c>
      <c r="X156" s="664"/>
      <c r="Y156" s="425"/>
      <c r="Z156" s="425"/>
      <c r="AA156" s="425"/>
      <c r="AB156" s="425"/>
      <c r="AC156" s="425"/>
      <c r="AD156" s="425"/>
      <c r="AE156" s="425"/>
      <c r="AF156" s="425"/>
      <c r="AG156" s="652"/>
      <c r="AH156" s="155"/>
      <c r="AI156" s="112">
        <v>4</v>
      </c>
      <c r="AJ156" s="112">
        <v>4</v>
      </c>
      <c r="AK156" s="112">
        <v>12</v>
      </c>
      <c r="AL156" s="112">
        <v>4</v>
      </c>
      <c r="AM156" s="112">
        <v>2</v>
      </c>
      <c r="AN156" s="112">
        <v>4</v>
      </c>
      <c r="AO156" s="150">
        <f t="shared" si="93"/>
        <v>30</v>
      </c>
      <c r="AP156" s="150">
        <f t="shared" si="94"/>
        <v>68.75</v>
      </c>
      <c r="AQ156" s="151">
        <f t="shared" si="95"/>
        <v>40.640394088669943</v>
      </c>
      <c r="AR156" s="655"/>
      <c r="AS156" s="425"/>
      <c r="AT156" s="425"/>
      <c r="AU156" s="425"/>
      <c r="AV156" s="425"/>
      <c r="AW156" s="652"/>
      <c r="AX156" s="655"/>
      <c r="AY156" s="635"/>
      <c r="AZ156" s="635"/>
    </row>
    <row r="157" spans="1:52" ht="15.75" thickBot="1">
      <c r="A157" s="683"/>
      <c r="B157" s="175">
        <f>'5- Valoracion CUALITATIVA'!B188</f>
        <v>59.113300492610833</v>
      </c>
      <c r="C157" s="103" t="s">
        <v>192</v>
      </c>
      <c r="D157" s="161"/>
      <c r="E157" s="105" t="s">
        <v>0</v>
      </c>
      <c r="F157" s="107"/>
      <c r="G157" s="107"/>
      <c r="H157" s="107"/>
      <c r="I157" s="107"/>
      <c r="J157" s="107"/>
      <c r="K157" s="107"/>
      <c r="L157" s="185">
        <f t="shared" si="96"/>
        <v>0</v>
      </c>
      <c r="M157" s="185">
        <f t="shared" si="97"/>
        <v>0</v>
      </c>
      <c r="N157" s="185">
        <f t="shared" si="90"/>
        <v>0</v>
      </c>
      <c r="O157" s="112">
        <v>2</v>
      </c>
      <c r="P157" s="112">
        <v>2</v>
      </c>
      <c r="Q157" s="112">
        <v>4</v>
      </c>
      <c r="R157" s="112">
        <v>4</v>
      </c>
      <c r="S157" s="112">
        <v>4</v>
      </c>
      <c r="T157" s="112">
        <v>4</v>
      </c>
      <c r="U157" s="170">
        <f t="shared" si="91"/>
        <v>20</v>
      </c>
      <c r="V157" s="170">
        <f t="shared" si="98"/>
        <v>37.5</v>
      </c>
      <c r="W157" s="151">
        <f t="shared" si="92"/>
        <v>22.167487684729064</v>
      </c>
      <c r="X157" s="664"/>
      <c r="Y157" s="425"/>
      <c r="Z157" s="425"/>
      <c r="AA157" s="425"/>
      <c r="AB157" s="425"/>
      <c r="AC157" s="425"/>
      <c r="AD157" s="425"/>
      <c r="AE157" s="425"/>
      <c r="AF157" s="425"/>
      <c r="AG157" s="652"/>
      <c r="AH157" s="155"/>
      <c r="AI157" s="112">
        <v>2</v>
      </c>
      <c r="AJ157" s="112">
        <v>2</v>
      </c>
      <c r="AK157" s="112">
        <v>4</v>
      </c>
      <c r="AL157" s="112">
        <v>4</v>
      </c>
      <c r="AM157" s="112">
        <v>4</v>
      </c>
      <c r="AN157" s="112">
        <v>4</v>
      </c>
      <c r="AO157" s="150">
        <f t="shared" si="93"/>
        <v>20</v>
      </c>
      <c r="AP157" s="150">
        <f t="shared" si="94"/>
        <v>37.5</v>
      </c>
      <c r="AQ157" s="151">
        <f t="shared" si="95"/>
        <v>22.167487684729064</v>
      </c>
      <c r="AR157" s="655"/>
      <c r="AS157" s="425"/>
      <c r="AT157" s="425"/>
      <c r="AU157" s="425"/>
      <c r="AV157" s="425"/>
      <c r="AW157" s="652"/>
      <c r="AX157" s="655"/>
      <c r="AY157" s="635"/>
      <c r="AZ157" s="635"/>
    </row>
    <row r="158" spans="1:52" ht="15.75" thickBot="1">
      <c r="A158" s="683"/>
      <c r="B158" s="175">
        <f>'5- Valoracion CUALITATIVA'!B189</f>
        <v>59.113300492610833</v>
      </c>
      <c r="C158" s="103" t="s">
        <v>113</v>
      </c>
      <c r="D158" s="161"/>
      <c r="E158" s="114" t="s">
        <v>0</v>
      </c>
      <c r="F158" s="107"/>
      <c r="G158" s="107"/>
      <c r="H158" s="107"/>
      <c r="I158" s="107"/>
      <c r="J158" s="107"/>
      <c r="K158" s="107"/>
      <c r="L158" s="185">
        <f t="shared" si="96"/>
        <v>0</v>
      </c>
      <c r="M158" s="185">
        <f t="shared" si="97"/>
        <v>0</v>
      </c>
      <c r="N158" s="185">
        <f t="shared" si="90"/>
        <v>0</v>
      </c>
      <c r="O158" s="112">
        <v>4</v>
      </c>
      <c r="P158" s="112">
        <v>4</v>
      </c>
      <c r="Q158" s="112">
        <v>6</v>
      </c>
      <c r="R158" s="112">
        <v>4</v>
      </c>
      <c r="S158" s="112">
        <v>2</v>
      </c>
      <c r="T158" s="112">
        <v>4</v>
      </c>
      <c r="U158" s="170">
        <f t="shared" si="91"/>
        <v>24</v>
      </c>
      <c r="V158" s="170">
        <f t="shared" si="98"/>
        <v>50</v>
      </c>
      <c r="W158" s="151">
        <f t="shared" si="92"/>
        <v>29.556650246305416</v>
      </c>
      <c r="X158" s="664"/>
      <c r="Y158" s="425"/>
      <c r="Z158" s="425"/>
      <c r="AA158" s="425"/>
      <c r="AB158" s="425"/>
      <c r="AC158" s="425"/>
      <c r="AD158" s="425"/>
      <c r="AE158" s="425"/>
      <c r="AF158" s="425"/>
      <c r="AG158" s="652"/>
      <c r="AH158" s="155"/>
      <c r="AI158" s="112">
        <v>4</v>
      </c>
      <c r="AJ158" s="112">
        <v>4</v>
      </c>
      <c r="AK158" s="112">
        <v>6</v>
      </c>
      <c r="AL158" s="112">
        <v>4</v>
      </c>
      <c r="AM158" s="112">
        <v>2</v>
      </c>
      <c r="AN158" s="112">
        <v>4</v>
      </c>
      <c r="AO158" s="150">
        <f t="shared" si="93"/>
        <v>24</v>
      </c>
      <c r="AP158" s="150">
        <f t="shared" si="94"/>
        <v>50</v>
      </c>
      <c r="AQ158" s="151">
        <f t="shared" si="95"/>
        <v>29.556650246305416</v>
      </c>
      <c r="AR158" s="655"/>
      <c r="AS158" s="425"/>
      <c r="AT158" s="425"/>
      <c r="AU158" s="425"/>
      <c r="AV158" s="425"/>
      <c r="AW158" s="652"/>
      <c r="AX158" s="655"/>
      <c r="AY158" s="635"/>
      <c r="AZ158" s="635"/>
    </row>
    <row r="159" spans="1:52" ht="15.75" thickBot="1">
      <c r="A159" s="683"/>
      <c r="B159" s="175">
        <f>'5- Valoracion CUALITATIVA'!B190</f>
        <v>59.113300492610833</v>
      </c>
      <c r="C159" s="103" t="s">
        <v>114</v>
      </c>
      <c r="D159" s="161"/>
      <c r="E159" s="114" t="s">
        <v>0</v>
      </c>
      <c r="F159" s="107"/>
      <c r="G159" s="107"/>
      <c r="H159" s="107"/>
      <c r="I159" s="107"/>
      <c r="J159" s="107"/>
      <c r="K159" s="107"/>
      <c r="L159" s="185">
        <f t="shared" si="96"/>
        <v>0</v>
      </c>
      <c r="M159" s="185">
        <f t="shared" si="97"/>
        <v>0</v>
      </c>
      <c r="N159" s="185">
        <f>($M159*$B159)/100</f>
        <v>0</v>
      </c>
      <c r="O159" s="112">
        <v>4</v>
      </c>
      <c r="P159" s="112">
        <v>4</v>
      </c>
      <c r="Q159" s="112">
        <v>6</v>
      </c>
      <c r="R159" s="112">
        <v>4</v>
      </c>
      <c r="S159" s="112">
        <v>2</v>
      </c>
      <c r="T159" s="112">
        <v>4</v>
      </c>
      <c r="U159" s="170">
        <f t="shared" si="91"/>
        <v>24</v>
      </c>
      <c r="V159" s="170">
        <f t="shared" si="98"/>
        <v>50</v>
      </c>
      <c r="W159" s="151">
        <f t="shared" si="92"/>
        <v>29.556650246305416</v>
      </c>
      <c r="X159" s="664"/>
      <c r="Y159" s="425"/>
      <c r="Z159" s="425"/>
      <c r="AA159" s="425"/>
      <c r="AB159" s="425"/>
      <c r="AC159" s="425"/>
      <c r="AD159" s="425"/>
      <c r="AE159" s="425"/>
      <c r="AF159" s="425"/>
      <c r="AG159" s="652"/>
      <c r="AH159" s="155"/>
      <c r="AI159" s="112">
        <v>4</v>
      </c>
      <c r="AJ159" s="112">
        <v>4</v>
      </c>
      <c r="AK159" s="112">
        <v>6</v>
      </c>
      <c r="AL159" s="112">
        <v>4</v>
      </c>
      <c r="AM159" s="112">
        <v>2</v>
      </c>
      <c r="AN159" s="112">
        <v>4</v>
      </c>
      <c r="AO159" s="150">
        <f t="shared" si="93"/>
        <v>24</v>
      </c>
      <c r="AP159" s="150">
        <f t="shared" si="94"/>
        <v>50</v>
      </c>
      <c r="AQ159" s="151">
        <f t="shared" si="95"/>
        <v>29.556650246305416</v>
      </c>
      <c r="AR159" s="655"/>
      <c r="AS159" s="425"/>
      <c r="AT159" s="425"/>
      <c r="AU159" s="425"/>
      <c r="AV159" s="425"/>
      <c r="AW159" s="652"/>
      <c r="AX159" s="655"/>
      <c r="AY159" s="635"/>
      <c r="AZ159" s="635"/>
    </row>
    <row r="160" spans="1:52" ht="15.75" thickBot="1">
      <c r="A160" s="683"/>
      <c r="B160" s="175">
        <f>'5- Valoracion CUALITATIVA'!B191</f>
        <v>59.113300492610833</v>
      </c>
      <c r="C160" s="103" t="s">
        <v>116</v>
      </c>
      <c r="D160" s="161"/>
      <c r="E160" s="114" t="s">
        <v>0</v>
      </c>
      <c r="F160" s="107"/>
      <c r="G160" s="107"/>
      <c r="H160" s="107"/>
      <c r="I160" s="107"/>
      <c r="J160" s="107"/>
      <c r="K160" s="107"/>
      <c r="L160" s="185">
        <f t="shared" si="96"/>
        <v>0</v>
      </c>
      <c r="M160" s="185">
        <f t="shared" si="97"/>
        <v>0</v>
      </c>
      <c r="N160" s="185">
        <f t="shared" si="90"/>
        <v>0</v>
      </c>
      <c r="O160" s="112">
        <v>4</v>
      </c>
      <c r="P160" s="112">
        <v>4</v>
      </c>
      <c r="Q160" s="112">
        <v>6</v>
      </c>
      <c r="R160" s="112">
        <v>4</v>
      </c>
      <c r="S160" s="112">
        <v>4</v>
      </c>
      <c r="T160" s="112">
        <v>4</v>
      </c>
      <c r="U160" s="170">
        <f t="shared" si="91"/>
        <v>26</v>
      </c>
      <c r="V160" s="170">
        <f t="shared" si="98"/>
        <v>56.25</v>
      </c>
      <c r="W160" s="151">
        <f t="shared" si="92"/>
        <v>33.251231527093594</v>
      </c>
      <c r="X160" s="664"/>
      <c r="Y160" s="425"/>
      <c r="Z160" s="425"/>
      <c r="AA160" s="425"/>
      <c r="AB160" s="425"/>
      <c r="AC160" s="425"/>
      <c r="AD160" s="425"/>
      <c r="AE160" s="425"/>
      <c r="AF160" s="425"/>
      <c r="AG160" s="652"/>
      <c r="AH160" s="155"/>
      <c r="AI160" s="112">
        <v>4</v>
      </c>
      <c r="AJ160" s="112">
        <v>4</v>
      </c>
      <c r="AK160" s="112">
        <v>6</v>
      </c>
      <c r="AL160" s="112">
        <v>4</v>
      </c>
      <c r="AM160" s="112">
        <v>4</v>
      </c>
      <c r="AN160" s="112">
        <v>4</v>
      </c>
      <c r="AO160" s="150">
        <f t="shared" si="93"/>
        <v>26</v>
      </c>
      <c r="AP160" s="150">
        <f t="shared" si="94"/>
        <v>56.25</v>
      </c>
      <c r="AQ160" s="151">
        <f t="shared" si="95"/>
        <v>33.251231527093594</v>
      </c>
      <c r="AR160" s="655"/>
      <c r="AS160" s="425"/>
      <c r="AT160" s="425"/>
      <c r="AU160" s="425"/>
      <c r="AV160" s="425"/>
      <c r="AW160" s="652"/>
      <c r="AX160" s="655"/>
      <c r="AY160" s="635"/>
      <c r="AZ160" s="635"/>
    </row>
    <row r="161" spans="1:52" ht="15.75" thickBot="1">
      <c r="A161" s="683"/>
      <c r="B161" s="175">
        <f>'5- Valoracion CUALITATIVA'!B192</f>
        <v>59.113300492610833</v>
      </c>
      <c r="C161" s="103" t="s">
        <v>193</v>
      </c>
      <c r="D161" s="161"/>
      <c r="E161" s="114" t="s">
        <v>0</v>
      </c>
      <c r="F161" s="107"/>
      <c r="G161" s="107"/>
      <c r="H161" s="107"/>
      <c r="I161" s="107"/>
      <c r="J161" s="107"/>
      <c r="K161" s="107"/>
      <c r="L161" s="185">
        <f t="shared" si="96"/>
        <v>0</v>
      </c>
      <c r="M161" s="185">
        <f t="shared" si="97"/>
        <v>0</v>
      </c>
      <c r="N161" s="185">
        <f t="shared" si="90"/>
        <v>0</v>
      </c>
      <c r="O161" s="112">
        <v>4</v>
      </c>
      <c r="P161" s="112">
        <v>4</v>
      </c>
      <c r="Q161" s="112">
        <v>6</v>
      </c>
      <c r="R161" s="112">
        <v>4</v>
      </c>
      <c r="S161" s="112">
        <v>2</v>
      </c>
      <c r="T161" s="112">
        <v>4</v>
      </c>
      <c r="U161" s="170">
        <f t="shared" si="91"/>
        <v>24</v>
      </c>
      <c r="V161" s="170">
        <f t="shared" si="98"/>
        <v>50</v>
      </c>
      <c r="W161" s="151">
        <f t="shared" si="92"/>
        <v>29.556650246305416</v>
      </c>
      <c r="X161" s="664"/>
      <c r="Y161" s="425"/>
      <c r="Z161" s="425"/>
      <c r="AA161" s="425"/>
      <c r="AB161" s="425"/>
      <c r="AC161" s="425"/>
      <c r="AD161" s="425"/>
      <c r="AE161" s="425"/>
      <c r="AF161" s="425"/>
      <c r="AG161" s="652"/>
      <c r="AH161" s="155"/>
      <c r="AI161" s="112">
        <v>4</v>
      </c>
      <c r="AJ161" s="112">
        <v>4</v>
      </c>
      <c r="AK161" s="112">
        <v>6</v>
      </c>
      <c r="AL161" s="112">
        <v>4</v>
      </c>
      <c r="AM161" s="112">
        <v>2</v>
      </c>
      <c r="AN161" s="112">
        <v>4</v>
      </c>
      <c r="AO161" s="150">
        <f t="shared" si="93"/>
        <v>24</v>
      </c>
      <c r="AP161" s="150">
        <f t="shared" si="94"/>
        <v>50</v>
      </c>
      <c r="AQ161" s="151">
        <f t="shared" si="95"/>
        <v>29.556650246305416</v>
      </c>
      <c r="AR161" s="655"/>
      <c r="AS161" s="425"/>
      <c r="AT161" s="425"/>
      <c r="AU161" s="425"/>
      <c r="AV161" s="425"/>
      <c r="AW161" s="652"/>
      <c r="AX161" s="655"/>
      <c r="AY161" s="635"/>
      <c r="AZ161" s="635"/>
    </row>
    <row r="162" spans="1:52" ht="15.75" thickBot="1">
      <c r="A162" s="683"/>
      <c r="B162" s="175">
        <f>'5- Valoracion CUALITATIVA'!B193</f>
        <v>59.113300492610833</v>
      </c>
      <c r="C162" s="103" t="s">
        <v>194</v>
      </c>
      <c r="D162" s="161"/>
      <c r="E162" s="114" t="s">
        <v>0</v>
      </c>
      <c r="F162" s="107"/>
      <c r="G162" s="107"/>
      <c r="H162" s="107"/>
      <c r="I162" s="107"/>
      <c r="J162" s="107"/>
      <c r="K162" s="107"/>
      <c r="L162" s="185">
        <f t="shared" si="96"/>
        <v>0</v>
      </c>
      <c r="M162" s="185">
        <f t="shared" si="97"/>
        <v>0</v>
      </c>
      <c r="N162" s="185">
        <f t="shared" si="90"/>
        <v>0</v>
      </c>
      <c r="O162" s="112">
        <v>4</v>
      </c>
      <c r="P162" s="112">
        <v>4</v>
      </c>
      <c r="Q162" s="112">
        <v>6</v>
      </c>
      <c r="R162" s="112">
        <v>4</v>
      </c>
      <c r="S162" s="112">
        <v>2</v>
      </c>
      <c r="T162" s="112">
        <v>4</v>
      </c>
      <c r="U162" s="170">
        <f t="shared" si="91"/>
        <v>24</v>
      </c>
      <c r="V162" s="170">
        <f t="shared" si="98"/>
        <v>50</v>
      </c>
      <c r="W162" s="151">
        <f t="shared" si="92"/>
        <v>29.556650246305416</v>
      </c>
      <c r="X162" s="664"/>
      <c r="Y162" s="425"/>
      <c r="Z162" s="425"/>
      <c r="AA162" s="425"/>
      <c r="AB162" s="425"/>
      <c r="AC162" s="425"/>
      <c r="AD162" s="425"/>
      <c r="AE162" s="425"/>
      <c r="AF162" s="425"/>
      <c r="AG162" s="652"/>
      <c r="AH162" s="155"/>
      <c r="AI162" s="112">
        <v>4</v>
      </c>
      <c r="AJ162" s="112">
        <v>4</v>
      </c>
      <c r="AK162" s="112">
        <v>6</v>
      </c>
      <c r="AL162" s="112">
        <v>4</v>
      </c>
      <c r="AM162" s="112">
        <v>2</v>
      </c>
      <c r="AN162" s="112">
        <v>4</v>
      </c>
      <c r="AO162" s="150">
        <f t="shared" si="93"/>
        <v>24</v>
      </c>
      <c r="AP162" s="150">
        <f t="shared" si="94"/>
        <v>50</v>
      </c>
      <c r="AQ162" s="151">
        <f t="shared" si="95"/>
        <v>29.556650246305416</v>
      </c>
      <c r="AR162" s="655"/>
      <c r="AS162" s="425"/>
      <c r="AT162" s="425"/>
      <c r="AU162" s="425"/>
      <c r="AV162" s="425"/>
      <c r="AW162" s="652"/>
      <c r="AX162" s="655"/>
      <c r="AY162" s="635"/>
      <c r="AZ162" s="635"/>
    </row>
    <row r="163" spans="1:52" ht="15.75" thickBot="1">
      <c r="A163" s="683"/>
      <c r="B163" s="175">
        <f>'5- Valoracion CUALITATIVA'!B194</f>
        <v>59.113300492610833</v>
      </c>
      <c r="C163" s="103" t="s">
        <v>195</v>
      </c>
      <c r="D163" s="161"/>
      <c r="E163" s="114" t="s">
        <v>0</v>
      </c>
      <c r="F163" s="107"/>
      <c r="G163" s="107"/>
      <c r="H163" s="107"/>
      <c r="I163" s="107"/>
      <c r="J163" s="107"/>
      <c r="K163" s="107"/>
      <c r="L163" s="185">
        <f t="shared" si="96"/>
        <v>0</v>
      </c>
      <c r="M163" s="185">
        <f t="shared" si="97"/>
        <v>0</v>
      </c>
      <c r="N163" s="185">
        <f t="shared" si="90"/>
        <v>0</v>
      </c>
      <c r="O163" s="112">
        <v>4</v>
      </c>
      <c r="P163" s="112">
        <v>2</v>
      </c>
      <c r="Q163" s="112">
        <v>6</v>
      </c>
      <c r="R163" s="112">
        <v>4</v>
      </c>
      <c r="S163" s="112">
        <v>4</v>
      </c>
      <c r="T163" s="112">
        <v>4</v>
      </c>
      <c r="U163" s="170">
        <f t="shared" si="91"/>
        <v>24</v>
      </c>
      <c r="V163" s="170">
        <f t="shared" si="98"/>
        <v>50</v>
      </c>
      <c r="W163" s="151">
        <f t="shared" si="92"/>
        <v>29.556650246305416</v>
      </c>
      <c r="X163" s="664"/>
      <c r="Y163" s="425"/>
      <c r="Z163" s="425"/>
      <c r="AA163" s="425"/>
      <c r="AB163" s="425"/>
      <c r="AC163" s="425"/>
      <c r="AD163" s="425"/>
      <c r="AE163" s="425"/>
      <c r="AF163" s="425"/>
      <c r="AG163" s="652"/>
      <c r="AH163" s="155"/>
      <c r="AI163" s="112">
        <v>4</v>
      </c>
      <c r="AJ163" s="112">
        <v>2</v>
      </c>
      <c r="AK163" s="112">
        <v>6</v>
      </c>
      <c r="AL163" s="112">
        <v>4</v>
      </c>
      <c r="AM163" s="112">
        <v>4</v>
      </c>
      <c r="AN163" s="112">
        <v>4</v>
      </c>
      <c r="AO163" s="150">
        <f t="shared" si="93"/>
        <v>24</v>
      </c>
      <c r="AP163" s="150">
        <f t="shared" si="94"/>
        <v>50</v>
      </c>
      <c r="AQ163" s="151">
        <f t="shared" si="95"/>
        <v>29.556650246305416</v>
      </c>
      <c r="AR163" s="655"/>
      <c r="AS163" s="425"/>
      <c r="AT163" s="425"/>
      <c r="AU163" s="425"/>
      <c r="AV163" s="425"/>
      <c r="AW163" s="652"/>
      <c r="AX163" s="655"/>
      <c r="AY163" s="635"/>
      <c r="AZ163" s="635"/>
    </row>
    <row r="164" spans="1:52" ht="15.75" thickBot="1">
      <c r="A164" s="683"/>
      <c r="B164" s="175">
        <f>'5- Valoracion CUALITATIVA'!B195</f>
        <v>59.113300492610833</v>
      </c>
      <c r="C164" s="103" t="s">
        <v>122</v>
      </c>
      <c r="D164" s="161"/>
      <c r="E164" s="114" t="s">
        <v>0</v>
      </c>
      <c r="F164" s="107"/>
      <c r="G164" s="107"/>
      <c r="H164" s="107"/>
      <c r="I164" s="107"/>
      <c r="J164" s="107"/>
      <c r="K164" s="107"/>
      <c r="L164" s="185">
        <f t="shared" si="96"/>
        <v>0</v>
      </c>
      <c r="M164" s="185">
        <f t="shared" si="97"/>
        <v>0</v>
      </c>
      <c r="N164" s="185">
        <f t="shared" si="90"/>
        <v>0</v>
      </c>
      <c r="O164" s="112">
        <v>4</v>
      </c>
      <c r="P164" s="112">
        <v>2</v>
      </c>
      <c r="Q164" s="112">
        <v>4</v>
      </c>
      <c r="R164" s="112">
        <v>4</v>
      </c>
      <c r="S164" s="112">
        <v>2</v>
      </c>
      <c r="T164" s="112">
        <v>1</v>
      </c>
      <c r="U164" s="170">
        <f t="shared" si="91"/>
        <v>17</v>
      </c>
      <c r="V164" s="170">
        <f t="shared" si="98"/>
        <v>28.125</v>
      </c>
      <c r="W164" s="151">
        <f t="shared" si="92"/>
        <v>16.625615763546797</v>
      </c>
      <c r="X164" s="664"/>
      <c r="Y164" s="425"/>
      <c r="Z164" s="425"/>
      <c r="AA164" s="425"/>
      <c r="AB164" s="425"/>
      <c r="AC164" s="425"/>
      <c r="AD164" s="425"/>
      <c r="AE164" s="425"/>
      <c r="AF164" s="425"/>
      <c r="AG164" s="652"/>
      <c r="AH164" s="155"/>
      <c r="AI164" s="112">
        <v>4</v>
      </c>
      <c r="AJ164" s="112">
        <v>2</v>
      </c>
      <c r="AK164" s="112">
        <v>4</v>
      </c>
      <c r="AL164" s="112">
        <v>4</v>
      </c>
      <c r="AM164" s="112">
        <v>2</v>
      </c>
      <c r="AN164" s="112">
        <v>1</v>
      </c>
      <c r="AO164" s="150">
        <f t="shared" si="93"/>
        <v>17</v>
      </c>
      <c r="AP164" s="150">
        <f t="shared" si="94"/>
        <v>28.125</v>
      </c>
      <c r="AQ164" s="151">
        <f t="shared" si="95"/>
        <v>16.625615763546797</v>
      </c>
      <c r="AR164" s="655"/>
      <c r="AS164" s="425"/>
      <c r="AT164" s="425"/>
      <c r="AU164" s="425"/>
      <c r="AV164" s="425"/>
      <c r="AW164" s="652"/>
      <c r="AX164" s="655"/>
      <c r="AY164" s="635"/>
      <c r="AZ164" s="635"/>
    </row>
    <row r="165" spans="1:52" ht="15.75" thickBot="1">
      <c r="A165" s="683"/>
      <c r="B165" s="175">
        <f>'5- Valoracion CUALITATIVA'!B196</f>
        <v>59.113300492610833</v>
      </c>
      <c r="C165" s="103" t="s">
        <v>197</v>
      </c>
      <c r="D165" s="161"/>
      <c r="E165" s="114" t="s">
        <v>0</v>
      </c>
      <c r="F165" s="107"/>
      <c r="G165" s="107"/>
      <c r="H165" s="107"/>
      <c r="I165" s="107"/>
      <c r="J165" s="107"/>
      <c r="K165" s="107"/>
      <c r="L165" s="185">
        <f t="shared" si="96"/>
        <v>0</v>
      </c>
      <c r="M165" s="185">
        <f t="shared" si="97"/>
        <v>0</v>
      </c>
      <c r="N165" s="185">
        <f t="shared" si="90"/>
        <v>0</v>
      </c>
      <c r="O165" s="112">
        <v>4</v>
      </c>
      <c r="P165" s="112">
        <v>4</v>
      </c>
      <c r="Q165" s="112">
        <v>12</v>
      </c>
      <c r="R165" s="112">
        <v>4</v>
      </c>
      <c r="S165" s="112">
        <v>4</v>
      </c>
      <c r="T165" s="112">
        <v>4</v>
      </c>
      <c r="U165" s="170">
        <f t="shared" si="91"/>
        <v>32</v>
      </c>
      <c r="V165" s="170">
        <f t="shared" si="98"/>
        <v>75</v>
      </c>
      <c r="W165" s="151">
        <f t="shared" si="92"/>
        <v>44.334975369458128</v>
      </c>
      <c r="X165" s="664"/>
      <c r="Y165" s="425"/>
      <c r="Z165" s="425"/>
      <c r="AA165" s="425"/>
      <c r="AB165" s="425"/>
      <c r="AC165" s="425"/>
      <c r="AD165" s="425"/>
      <c r="AE165" s="425"/>
      <c r="AF165" s="425"/>
      <c r="AG165" s="652"/>
      <c r="AH165" s="155"/>
      <c r="AI165" s="112">
        <v>4</v>
      </c>
      <c r="AJ165" s="112">
        <v>4</v>
      </c>
      <c r="AK165" s="112">
        <v>6</v>
      </c>
      <c r="AL165" s="112">
        <v>4</v>
      </c>
      <c r="AM165" s="112">
        <v>4</v>
      </c>
      <c r="AN165" s="112">
        <v>4</v>
      </c>
      <c r="AO165" s="150">
        <f t="shared" si="93"/>
        <v>26</v>
      </c>
      <c r="AP165" s="150">
        <f t="shared" si="94"/>
        <v>56.25</v>
      </c>
      <c r="AQ165" s="151">
        <f t="shared" si="95"/>
        <v>33.251231527093594</v>
      </c>
      <c r="AR165" s="655"/>
      <c r="AS165" s="425"/>
      <c r="AT165" s="425"/>
      <c r="AU165" s="425"/>
      <c r="AV165" s="425"/>
      <c r="AW165" s="652"/>
      <c r="AX165" s="655"/>
      <c r="AY165" s="635"/>
      <c r="AZ165" s="635"/>
    </row>
    <row r="166" spans="1:52" ht="29.25" thickBot="1">
      <c r="A166" s="683"/>
      <c r="B166" s="175">
        <f>'5- Valoracion CUALITATIVA'!B197</f>
        <v>59.113300492610833</v>
      </c>
      <c r="C166" s="103" t="s">
        <v>198</v>
      </c>
      <c r="D166" s="161"/>
      <c r="E166" s="114" t="s">
        <v>0</v>
      </c>
      <c r="F166" s="107"/>
      <c r="G166" s="107"/>
      <c r="H166" s="107"/>
      <c r="I166" s="107"/>
      <c r="J166" s="107"/>
      <c r="K166" s="107"/>
      <c r="L166" s="185">
        <f t="shared" si="96"/>
        <v>0</v>
      </c>
      <c r="M166" s="185">
        <f t="shared" si="97"/>
        <v>0</v>
      </c>
      <c r="N166" s="185">
        <f t="shared" si="90"/>
        <v>0</v>
      </c>
      <c r="O166" s="112">
        <v>4</v>
      </c>
      <c r="P166" s="112">
        <v>2</v>
      </c>
      <c r="Q166" s="112">
        <v>6</v>
      </c>
      <c r="R166" s="112">
        <v>4</v>
      </c>
      <c r="S166" s="112">
        <v>2</v>
      </c>
      <c r="T166" s="112">
        <v>4</v>
      </c>
      <c r="U166" s="170">
        <f t="shared" si="91"/>
        <v>22</v>
      </c>
      <c r="V166" s="170">
        <f t="shared" si="98"/>
        <v>43.75</v>
      </c>
      <c r="W166" s="151">
        <f t="shared" si="92"/>
        <v>25.862068965517238</v>
      </c>
      <c r="X166" s="664"/>
      <c r="Y166" s="425"/>
      <c r="Z166" s="425"/>
      <c r="AA166" s="425"/>
      <c r="AB166" s="425"/>
      <c r="AC166" s="425"/>
      <c r="AD166" s="425"/>
      <c r="AE166" s="425"/>
      <c r="AF166" s="425"/>
      <c r="AG166" s="652"/>
      <c r="AH166" s="155"/>
      <c r="AI166" s="112">
        <v>4</v>
      </c>
      <c r="AJ166" s="112">
        <v>2</v>
      </c>
      <c r="AK166" s="112">
        <v>6</v>
      </c>
      <c r="AL166" s="112">
        <v>4</v>
      </c>
      <c r="AM166" s="112">
        <v>2</v>
      </c>
      <c r="AN166" s="112">
        <v>4</v>
      </c>
      <c r="AO166" s="150">
        <f t="shared" si="93"/>
        <v>22</v>
      </c>
      <c r="AP166" s="150">
        <f t="shared" si="94"/>
        <v>43.75</v>
      </c>
      <c r="AQ166" s="151">
        <f t="shared" si="95"/>
        <v>25.862068965517238</v>
      </c>
      <c r="AR166" s="655"/>
      <c r="AS166" s="425"/>
      <c r="AT166" s="425"/>
      <c r="AU166" s="425"/>
      <c r="AV166" s="425"/>
      <c r="AW166" s="652"/>
      <c r="AX166" s="655"/>
      <c r="AY166" s="635"/>
      <c r="AZ166" s="635"/>
    </row>
    <row r="167" spans="1:52" ht="29.25" thickBot="1">
      <c r="A167" s="683"/>
      <c r="B167" s="175">
        <f>'5- Valoracion CUALITATIVA'!B198</f>
        <v>59.113300492610833</v>
      </c>
      <c r="C167" s="103" t="s">
        <v>199</v>
      </c>
      <c r="D167" s="161"/>
      <c r="E167" s="114" t="s">
        <v>0</v>
      </c>
      <c r="F167" s="107"/>
      <c r="G167" s="107"/>
      <c r="H167" s="107"/>
      <c r="I167" s="107"/>
      <c r="J167" s="107"/>
      <c r="K167" s="107"/>
      <c r="L167" s="185">
        <f t="shared" si="96"/>
        <v>0</v>
      </c>
      <c r="M167" s="185">
        <f t="shared" si="97"/>
        <v>0</v>
      </c>
      <c r="N167" s="185">
        <f t="shared" si="90"/>
        <v>0</v>
      </c>
      <c r="O167" s="112">
        <v>4</v>
      </c>
      <c r="P167" s="112">
        <v>2</v>
      </c>
      <c r="Q167" s="112">
        <v>6</v>
      </c>
      <c r="R167" s="112">
        <v>4</v>
      </c>
      <c r="S167" s="112">
        <v>2</v>
      </c>
      <c r="T167" s="112">
        <v>4</v>
      </c>
      <c r="U167" s="170">
        <f t="shared" si="91"/>
        <v>22</v>
      </c>
      <c r="V167" s="170">
        <f t="shared" si="98"/>
        <v>43.75</v>
      </c>
      <c r="W167" s="151">
        <f>($V167*$B167)/100</f>
        <v>25.862068965517238</v>
      </c>
      <c r="X167" s="664"/>
      <c r="Y167" s="425"/>
      <c r="Z167" s="425"/>
      <c r="AA167" s="425"/>
      <c r="AB167" s="425"/>
      <c r="AC167" s="425"/>
      <c r="AD167" s="425"/>
      <c r="AE167" s="425"/>
      <c r="AF167" s="425"/>
      <c r="AG167" s="652"/>
      <c r="AH167" s="155"/>
      <c r="AI167" s="112">
        <v>4</v>
      </c>
      <c r="AJ167" s="112">
        <v>2</v>
      </c>
      <c r="AK167" s="112">
        <v>6</v>
      </c>
      <c r="AL167" s="112">
        <v>4</v>
      </c>
      <c r="AM167" s="112">
        <v>2</v>
      </c>
      <c r="AN167" s="112">
        <v>4</v>
      </c>
      <c r="AO167" s="150">
        <f t="shared" si="93"/>
        <v>22</v>
      </c>
      <c r="AP167" s="150">
        <f t="shared" si="94"/>
        <v>43.75</v>
      </c>
      <c r="AQ167" s="151">
        <f t="shared" si="95"/>
        <v>25.862068965517238</v>
      </c>
      <c r="AR167" s="655"/>
      <c r="AS167" s="425"/>
      <c r="AT167" s="425"/>
      <c r="AU167" s="425"/>
      <c r="AV167" s="425"/>
      <c r="AW167" s="652"/>
      <c r="AX167" s="655"/>
      <c r="AY167" s="635"/>
      <c r="AZ167" s="635"/>
    </row>
    <row r="168" spans="1:52" ht="15.75" thickBot="1">
      <c r="A168" s="683"/>
      <c r="B168" s="175">
        <f>'5- Valoracion CUALITATIVA'!B199</f>
        <v>59.113300492610833</v>
      </c>
      <c r="C168" s="103" t="s">
        <v>128</v>
      </c>
      <c r="D168" s="161"/>
      <c r="E168" s="114" t="s">
        <v>216</v>
      </c>
      <c r="F168" s="107">
        <v>4</v>
      </c>
      <c r="G168" s="107">
        <v>2</v>
      </c>
      <c r="H168" s="107">
        <v>4</v>
      </c>
      <c r="I168" s="107">
        <v>4</v>
      </c>
      <c r="J168" s="107">
        <v>4</v>
      </c>
      <c r="K168" s="107">
        <v>4</v>
      </c>
      <c r="L168" s="185">
        <f t="shared" si="96"/>
        <v>32</v>
      </c>
      <c r="M168" s="185">
        <f t="shared" si="97"/>
        <v>75</v>
      </c>
      <c r="N168" s="185">
        <f>($M168*$B168)/100</f>
        <v>44.334975369458128</v>
      </c>
      <c r="O168" s="112"/>
      <c r="P168" s="112"/>
      <c r="Q168" s="112"/>
      <c r="R168" s="112"/>
      <c r="S168" s="112"/>
      <c r="T168" s="112"/>
      <c r="U168" s="170">
        <f t="shared" si="91"/>
        <v>0</v>
      </c>
      <c r="V168" s="170">
        <f t="shared" si="98"/>
        <v>0</v>
      </c>
      <c r="W168" s="151">
        <f t="shared" ref="W168:W169" si="99">($V168*$B168)/100</f>
        <v>0</v>
      </c>
      <c r="X168" s="664"/>
      <c r="Y168" s="425"/>
      <c r="Z168" s="425"/>
      <c r="AA168" s="425"/>
      <c r="AB168" s="425"/>
      <c r="AC168" s="425"/>
      <c r="AD168" s="425"/>
      <c r="AE168" s="425"/>
      <c r="AF168" s="425"/>
      <c r="AG168" s="652"/>
      <c r="AH168" s="155"/>
      <c r="AI168" s="112"/>
      <c r="AJ168" s="112"/>
      <c r="AK168" s="112"/>
      <c r="AL168" s="112"/>
      <c r="AM168" s="112"/>
      <c r="AN168" s="112"/>
      <c r="AO168" s="150">
        <f t="shared" si="93"/>
        <v>0</v>
      </c>
      <c r="AP168" s="150">
        <f t="shared" si="94"/>
        <v>0</v>
      </c>
      <c r="AQ168" s="151">
        <f t="shared" si="95"/>
        <v>0</v>
      </c>
      <c r="AR168" s="655"/>
      <c r="AS168" s="425"/>
      <c r="AT168" s="425"/>
      <c r="AU168" s="425"/>
      <c r="AV168" s="425"/>
      <c r="AW168" s="652"/>
      <c r="AX168" s="655"/>
      <c r="AY168" s="635"/>
      <c r="AZ168" s="635"/>
    </row>
    <row r="169" spans="1:52" ht="15.75" thickBot="1">
      <c r="A169" s="683"/>
      <c r="B169" s="175">
        <f>'5- Valoracion CUALITATIVA'!B200</f>
        <v>59.113300492610833</v>
      </c>
      <c r="C169" s="103" t="s">
        <v>200</v>
      </c>
      <c r="D169" s="161"/>
      <c r="E169" s="114" t="s">
        <v>216</v>
      </c>
      <c r="F169" s="107">
        <v>2</v>
      </c>
      <c r="G169" s="107">
        <v>2</v>
      </c>
      <c r="H169" s="107">
        <v>4</v>
      </c>
      <c r="I169" s="107">
        <v>4</v>
      </c>
      <c r="J169" s="107">
        <v>4</v>
      </c>
      <c r="K169" s="107">
        <v>4</v>
      </c>
      <c r="L169" s="185">
        <f t="shared" si="96"/>
        <v>26</v>
      </c>
      <c r="M169" s="185">
        <f t="shared" si="97"/>
        <v>56.25</v>
      </c>
      <c r="N169" s="185">
        <f t="shared" si="90"/>
        <v>33.251231527093594</v>
      </c>
      <c r="O169" s="112"/>
      <c r="P169" s="112"/>
      <c r="Q169" s="112"/>
      <c r="R169" s="112"/>
      <c r="S169" s="112"/>
      <c r="T169" s="112"/>
      <c r="U169" s="170">
        <f t="shared" si="91"/>
        <v>0</v>
      </c>
      <c r="V169" s="170">
        <f t="shared" si="98"/>
        <v>0</v>
      </c>
      <c r="W169" s="151">
        <f t="shared" si="99"/>
        <v>0</v>
      </c>
      <c r="X169" s="664"/>
      <c r="Y169" s="425"/>
      <c r="Z169" s="425"/>
      <c r="AA169" s="425"/>
      <c r="AB169" s="425"/>
      <c r="AC169" s="425"/>
      <c r="AD169" s="425"/>
      <c r="AE169" s="425"/>
      <c r="AF169" s="425"/>
      <c r="AG169" s="652"/>
      <c r="AH169" s="155"/>
      <c r="AI169" s="112"/>
      <c r="AJ169" s="112"/>
      <c r="AK169" s="112"/>
      <c r="AL169" s="112"/>
      <c r="AM169" s="112"/>
      <c r="AN169" s="112"/>
      <c r="AO169" s="150">
        <f t="shared" si="93"/>
        <v>0</v>
      </c>
      <c r="AP169" s="150">
        <f t="shared" si="94"/>
        <v>0</v>
      </c>
      <c r="AQ169" s="151">
        <f t="shared" si="95"/>
        <v>0</v>
      </c>
      <c r="AR169" s="655"/>
      <c r="AS169" s="425"/>
      <c r="AT169" s="425"/>
      <c r="AU169" s="425"/>
      <c r="AV169" s="425"/>
      <c r="AW169" s="652"/>
      <c r="AX169" s="655"/>
      <c r="AY169" s="635"/>
      <c r="AZ169" s="635"/>
    </row>
    <row r="170" spans="1:52" ht="15.75" thickBot="1">
      <c r="A170" s="683"/>
      <c r="B170" s="175">
        <f>'5- Valoracion CUALITATIVA'!B201</f>
        <v>59.113300492610833</v>
      </c>
      <c r="C170" s="103" t="s">
        <v>130</v>
      </c>
      <c r="D170" s="161"/>
      <c r="E170" s="114" t="s">
        <v>216</v>
      </c>
      <c r="F170" s="107">
        <v>2</v>
      </c>
      <c r="G170" s="107">
        <v>4</v>
      </c>
      <c r="H170" s="107">
        <v>6</v>
      </c>
      <c r="I170" s="107">
        <v>4</v>
      </c>
      <c r="J170" s="107">
        <v>4</v>
      </c>
      <c r="K170" s="107">
        <v>1</v>
      </c>
      <c r="L170" s="185">
        <f t="shared" si="96"/>
        <v>29</v>
      </c>
      <c r="M170" s="185">
        <f t="shared" si="97"/>
        <v>65.625</v>
      </c>
      <c r="N170" s="185">
        <f>($M170*$B170)/100</f>
        <v>38.793103448275858</v>
      </c>
      <c r="O170" s="112"/>
      <c r="P170" s="112"/>
      <c r="Q170" s="112"/>
      <c r="R170" s="112"/>
      <c r="S170" s="112"/>
      <c r="T170" s="112"/>
      <c r="U170" s="170">
        <f t="shared" si="91"/>
        <v>0</v>
      </c>
      <c r="V170" s="170">
        <f t="shared" si="98"/>
        <v>0</v>
      </c>
      <c r="W170" s="151">
        <f>($V170*$B170)/100</f>
        <v>0</v>
      </c>
      <c r="X170" s="664"/>
      <c r="Y170" s="425"/>
      <c r="Z170" s="425"/>
      <c r="AA170" s="425"/>
      <c r="AB170" s="425"/>
      <c r="AC170" s="425"/>
      <c r="AD170" s="425"/>
      <c r="AE170" s="425"/>
      <c r="AF170" s="425"/>
      <c r="AG170" s="653"/>
      <c r="AH170" s="155"/>
      <c r="AI170" s="112"/>
      <c r="AJ170" s="112"/>
      <c r="AK170" s="112"/>
      <c r="AL170" s="112"/>
      <c r="AM170" s="112"/>
      <c r="AN170" s="112"/>
      <c r="AO170" s="150">
        <f t="shared" si="93"/>
        <v>0</v>
      </c>
      <c r="AP170" s="150">
        <f t="shared" si="94"/>
        <v>0</v>
      </c>
      <c r="AQ170" s="151">
        <f>($AP170*$B170)/100</f>
        <v>0</v>
      </c>
      <c r="AR170" s="655"/>
      <c r="AS170" s="425"/>
      <c r="AT170" s="425"/>
      <c r="AU170" s="425"/>
      <c r="AV170" s="425"/>
      <c r="AW170" s="653"/>
      <c r="AX170" s="655"/>
      <c r="AY170" s="635"/>
      <c r="AZ170" s="635"/>
    </row>
    <row r="171" spans="1:52" ht="15.75" thickBot="1">
      <c r="A171" s="640"/>
      <c r="B171" s="175">
        <f>'5- Valoracion CUALITATIVA'!B202</f>
        <v>59.113300492610833</v>
      </c>
      <c r="C171" s="638"/>
      <c r="D171" s="639"/>
      <c r="E171" s="640"/>
      <c r="F171" s="641" t="s">
        <v>183</v>
      </c>
      <c r="G171" s="642"/>
      <c r="H171" s="642"/>
      <c r="I171" s="642"/>
      <c r="J171" s="642"/>
      <c r="K171" s="640"/>
      <c r="L171" s="165">
        <f>IF(SUM($L154:$L170),(1-EXP(-((SUM($L154:$L170)/COUNTIF($L154:$L170,"&gt;0"))^1)))*($E$6-(MAX($L154:$L170)))*(1-1/(EXP((((COUNTIF($L154:$L170,"&gt;0")^1)-1)*0.1))))+(MAX($L154:$L170)),0)</f>
        <v>33.450153975375777</v>
      </c>
      <c r="M171" s="166">
        <f t="shared" ref="M171" si="100">IF($L171&lt;&gt;0,(($L171-$M$6)/($E$6-$M$6))*100,0)</f>
        <v>79.531731173049309</v>
      </c>
      <c r="N171" s="167">
        <f>IF(SUM($L154:$L170),(($M171*$B169)/100),0)</f>
        <v>47.013831235300074</v>
      </c>
      <c r="O171" s="643" t="s">
        <v>184</v>
      </c>
      <c r="P171" s="642"/>
      <c r="Q171" s="642"/>
      <c r="R171" s="642"/>
      <c r="S171" s="642"/>
      <c r="T171" s="640"/>
      <c r="U171" s="165">
        <f>IF(SUM($U154:$U170),(1-EXP(-((SUM($U154:$U170)/COUNTIF($U154:$U170,"&gt;0"))^1)))*($E$6-(MAX($U154:$U170)))*(1-1/(EXP((((COUNTIF($U154:$U170,"&gt;0")^1)-1)*0.1))))+(MAX($U154:$U170)),0)</f>
        <v>37.819745655594645</v>
      </c>
      <c r="V171" s="166">
        <f t="shared" si="98"/>
        <v>93.186705173733259</v>
      </c>
      <c r="W171" s="167">
        <f>IF(SUM($U154:$U170),(($V171*$B170)/100),0)</f>
        <v>55.085737048512264</v>
      </c>
      <c r="X171" s="139" t="s">
        <v>158</v>
      </c>
      <c r="Y171" s="140">
        <f>$N171-$W171</f>
        <v>-8.0719058132121901</v>
      </c>
      <c r="Z171" s="644" t="s">
        <v>240</v>
      </c>
      <c r="AA171" s="639"/>
      <c r="AB171" s="639"/>
      <c r="AC171" s="639"/>
      <c r="AD171" s="639"/>
      <c r="AE171" s="639"/>
      <c r="AF171" s="639"/>
      <c r="AG171" s="645"/>
      <c r="AH171" s="646" t="s">
        <v>185</v>
      </c>
      <c r="AI171" s="639"/>
      <c r="AJ171" s="639"/>
      <c r="AK171" s="639"/>
      <c r="AL171" s="639"/>
      <c r="AM171" s="639"/>
      <c r="AN171" s="647"/>
      <c r="AO171" s="156">
        <f>IF(SUM($AO154:$AO170),(1-EXP(-((SUM($AO154:$AO170)/COUNTIF($AO154:$AO170,"&gt;0"))^1)))*($E$6-(MAX($AO154:$AO170)))*(1-1/(EXP((((COUNTIF($AO154:$AO170,"&gt;0")^1)-1)*0.1))))+(MAX($AO154:$AO170)),0)</f>
        <v>37.274682069012734</v>
      </c>
      <c r="AP171" s="156">
        <f t="shared" si="94"/>
        <v>91.483381465664792</v>
      </c>
      <c r="AQ171" s="157">
        <f>IF(SUM($AO154:$AO170),(($AP171*$B171)/100),0)</f>
        <v>54.078846186599876</v>
      </c>
      <c r="AR171" s="158" t="s">
        <v>186</v>
      </c>
      <c r="AS171" s="159">
        <f>$N171-$AQ171</f>
        <v>-7.0650149512998013</v>
      </c>
      <c r="AT171" s="648"/>
      <c r="AU171" s="639"/>
      <c r="AV171" s="639"/>
      <c r="AW171" s="645"/>
      <c r="AX171" s="649"/>
      <c r="AY171" s="645"/>
      <c r="AZ171" s="637"/>
    </row>
    <row r="173" spans="1:52" ht="15.75" thickBot="1"/>
    <row r="174" spans="1:52">
      <c r="A174" s="672" t="s">
        <v>146</v>
      </c>
      <c r="B174" s="673" t="s">
        <v>147</v>
      </c>
      <c r="C174" s="674" t="s">
        <v>148</v>
      </c>
      <c r="D174" s="676" t="s">
        <v>149</v>
      </c>
      <c r="E174" s="677" t="s">
        <v>150</v>
      </c>
      <c r="F174" s="631" t="s">
        <v>241</v>
      </c>
      <c r="G174" s="632"/>
      <c r="H174" s="632"/>
      <c r="I174" s="632"/>
      <c r="J174" s="632"/>
      <c r="K174" s="633"/>
      <c r="L174" s="665" t="s">
        <v>152</v>
      </c>
      <c r="M174" s="632"/>
      <c r="N174" s="666"/>
      <c r="O174" s="667" t="s">
        <v>225</v>
      </c>
      <c r="P174" s="658"/>
      <c r="Q174" s="658"/>
      <c r="R174" s="658"/>
      <c r="S174" s="658"/>
      <c r="T174" s="668"/>
      <c r="U174" s="657" t="s">
        <v>152</v>
      </c>
      <c r="V174" s="658"/>
      <c r="W174" s="659"/>
      <c r="X174" s="669" t="s">
        <v>226</v>
      </c>
      <c r="Y174" s="658"/>
      <c r="Z174" s="658"/>
      <c r="AA174" s="658"/>
      <c r="AB174" s="658"/>
      <c r="AC174" s="658"/>
      <c r="AD174" s="658"/>
      <c r="AE174" s="658"/>
      <c r="AF174" s="658"/>
      <c r="AG174" s="658"/>
      <c r="AH174" s="670" t="s">
        <v>154</v>
      </c>
      <c r="AI174" s="657" t="s">
        <v>227</v>
      </c>
      <c r="AJ174" s="658"/>
      <c r="AK174" s="658"/>
      <c r="AL174" s="658"/>
      <c r="AM174" s="658"/>
      <c r="AN174" s="668"/>
      <c r="AO174" s="657" t="s">
        <v>152</v>
      </c>
      <c r="AP174" s="658"/>
      <c r="AQ174" s="659"/>
      <c r="AR174" s="660" t="s">
        <v>228</v>
      </c>
      <c r="AS174" s="658"/>
      <c r="AT174" s="658"/>
      <c r="AU174" s="658"/>
      <c r="AV174" s="658"/>
      <c r="AW174" s="659"/>
      <c r="AX174" s="661" t="s">
        <v>229</v>
      </c>
      <c r="AY174" s="659"/>
      <c r="AZ174" s="662" t="s">
        <v>157</v>
      </c>
    </row>
    <row r="175" spans="1:52" ht="19.5" thickBot="1">
      <c r="A175" s="671"/>
      <c r="B175" s="637"/>
      <c r="C175" s="675"/>
      <c r="D175" s="675"/>
      <c r="E175" s="678"/>
      <c r="F175" s="181" t="s">
        <v>160</v>
      </c>
      <c r="G175" s="182" t="s">
        <v>161</v>
      </c>
      <c r="H175" s="182" t="s">
        <v>162</v>
      </c>
      <c r="I175" s="182" t="s">
        <v>163</v>
      </c>
      <c r="J175" s="182" t="s">
        <v>164</v>
      </c>
      <c r="K175" s="182" t="s">
        <v>165</v>
      </c>
      <c r="L175" s="186" t="s">
        <v>242</v>
      </c>
      <c r="M175" s="186" t="s">
        <v>243</v>
      </c>
      <c r="N175" s="187" t="s">
        <v>244</v>
      </c>
      <c r="O175" s="184" t="s">
        <v>160</v>
      </c>
      <c r="P175" s="141" t="s">
        <v>161</v>
      </c>
      <c r="Q175" s="141" t="s">
        <v>162</v>
      </c>
      <c r="R175" s="141" t="s">
        <v>163</v>
      </c>
      <c r="S175" s="141" t="s">
        <v>164</v>
      </c>
      <c r="T175" s="141" t="s">
        <v>165</v>
      </c>
      <c r="U175" s="142" t="s">
        <v>245</v>
      </c>
      <c r="V175" s="142" t="s">
        <v>246</v>
      </c>
      <c r="W175" s="143" t="s">
        <v>247</v>
      </c>
      <c r="X175" s="136" t="s">
        <v>230</v>
      </c>
      <c r="Y175" s="137" t="s">
        <v>236</v>
      </c>
      <c r="Z175" s="137" t="s">
        <v>237</v>
      </c>
      <c r="AA175" s="137" t="s">
        <v>238</v>
      </c>
      <c r="AB175" s="137" t="s">
        <v>239</v>
      </c>
      <c r="AC175" s="137" t="s">
        <v>231</v>
      </c>
      <c r="AD175" s="137" t="s">
        <v>232</v>
      </c>
      <c r="AE175" s="137" t="s">
        <v>233</v>
      </c>
      <c r="AF175" s="137" t="s">
        <v>234</v>
      </c>
      <c r="AG175" s="138" t="s">
        <v>235</v>
      </c>
      <c r="AH175" s="671"/>
      <c r="AI175" s="141" t="s">
        <v>248</v>
      </c>
      <c r="AJ175" s="141" t="s">
        <v>249</v>
      </c>
      <c r="AK175" s="141" t="s">
        <v>250</v>
      </c>
      <c r="AL175" s="141" t="s">
        <v>251</v>
      </c>
      <c r="AM175" s="141" t="s">
        <v>252</v>
      </c>
      <c r="AN175" s="141" t="s">
        <v>253</v>
      </c>
      <c r="AO175" s="142" t="s">
        <v>254</v>
      </c>
      <c r="AP175" s="142" t="s">
        <v>255</v>
      </c>
      <c r="AQ175" s="142" t="s">
        <v>256</v>
      </c>
      <c r="AR175" s="144" t="s">
        <v>257</v>
      </c>
      <c r="AS175" s="137" t="s">
        <v>258</v>
      </c>
      <c r="AT175" s="137" t="s">
        <v>259</v>
      </c>
      <c r="AU175" s="137" t="s">
        <v>260</v>
      </c>
      <c r="AV175" s="137" t="s">
        <v>261</v>
      </c>
      <c r="AW175" s="145" t="s">
        <v>262</v>
      </c>
      <c r="AX175" s="146" t="s">
        <v>156</v>
      </c>
      <c r="AY175" s="147" t="s">
        <v>263</v>
      </c>
      <c r="AZ175" s="637"/>
    </row>
    <row r="176" spans="1:52" ht="15.75" thickBot="1">
      <c r="A176" s="682" t="s">
        <v>55</v>
      </c>
      <c r="B176" s="175">
        <f>'5- Valoracion CUALITATIVA'!B208</f>
        <v>51.724137931034484</v>
      </c>
      <c r="C176" s="103" t="s">
        <v>191</v>
      </c>
      <c r="D176" s="160"/>
      <c r="E176" s="105" t="s">
        <v>0</v>
      </c>
      <c r="F176" s="189"/>
      <c r="G176" s="189"/>
      <c r="H176" s="189"/>
      <c r="I176" s="189"/>
      <c r="J176" s="189"/>
      <c r="K176" s="189"/>
      <c r="L176" s="185">
        <f>(3*$F176)+(2*$G176)+$H176+$I176+$J176+$K176</f>
        <v>0</v>
      </c>
      <c r="M176" s="185">
        <f>IF($L176&lt;&gt;0,(($L176-$M$6)/($E$6-$M$6))*100,0)</f>
        <v>0</v>
      </c>
      <c r="N176" s="185">
        <f t="shared" ref="N176:N187" si="101">($M176*$B176)/100</f>
        <v>0</v>
      </c>
      <c r="O176" s="112">
        <v>4</v>
      </c>
      <c r="P176" s="112">
        <v>4</v>
      </c>
      <c r="Q176" s="112">
        <v>12</v>
      </c>
      <c r="R176" s="112">
        <v>4</v>
      </c>
      <c r="S176" s="112">
        <v>4</v>
      </c>
      <c r="T176" s="112">
        <v>4</v>
      </c>
      <c r="U176" s="150">
        <f t="shared" ref="U176:U187" si="102">$O176+$P176+$Q176+$R176+$S176+$T176</f>
        <v>32</v>
      </c>
      <c r="V176" s="150">
        <f>IF($U176&lt;&gt;0,(($U176-$M$6)/($E$6-$M$6))*100,0)</f>
        <v>75</v>
      </c>
      <c r="W176" s="151">
        <f t="shared" ref="W176:W187" si="103">($V176*$B176)/100</f>
        <v>38.793103448275865</v>
      </c>
      <c r="X176" s="663">
        <v>220</v>
      </c>
      <c r="Y176" s="650">
        <v>85</v>
      </c>
      <c r="Z176" s="650">
        <v>55</v>
      </c>
      <c r="AA176" s="650">
        <v>0.77400000000000002</v>
      </c>
      <c r="AB176" s="650">
        <v>0.40200000000000002</v>
      </c>
      <c r="AC176" s="650">
        <f>+AB176-AA176</f>
        <v>-0.372</v>
      </c>
      <c r="AD176" s="650">
        <v>0.25</v>
      </c>
      <c r="AE176" s="650">
        <f>(1/(1+$AD176))+(($AD176*(ABS(($M188-$V188))-50))/(50*(1+$AD176)))</f>
        <v>0.64982677582928838</v>
      </c>
      <c r="AF176" s="650">
        <f>$AE176*$AC176</f>
        <v>-0.24173556060849527</v>
      </c>
      <c r="AG176" s="651">
        <f>$AF176*$B176</f>
        <v>-12.503563479749756</v>
      </c>
      <c r="AH176" s="152"/>
      <c r="AI176" s="112">
        <v>4</v>
      </c>
      <c r="AJ176" s="112">
        <v>4</v>
      </c>
      <c r="AK176" s="112">
        <v>12</v>
      </c>
      <c r="AL176" s="112">
        <v>4</v>
      </c>
      <c r="AM176" s="112">
        <v>4</v>
      </c>
      <c r="AN176" s="112">
        <v>4</v>
      </c>
      <c r="AO176" s="150">
        <f t="shared" ref="AO176:AO187" si="104">$AI176+$AJ176+$AK176+$AL176+$AM176+$AN176</f>
        <v>32</v>
      </c>
      <c r="AP176" s="150">
        <f t="shared" ref="AP176:AP188" si="105">IF($AO176&lt;&gt;0,(($AO176-$M$6)/($E$6-$M$6))*100,0)</f>
        <v>75</v>
      </c>
      <c r="AQ176" s="151">
        <f t="shared" ref="AQ176:AQ187" si="106">($AP176*$B176)/100</f>
        <v>38.793103448275865</v>
      </c>
      <c r="AR176" s="656">
        <v>65</v>
      </c>
      <c r="AS176" s="650">
        <v>0.51400000000000001</v>
      </c>
      <c r="AT176" s="650">
        <f>+AS176-AA176</f>
        <v>-0.26</v>
      </c>
      <c r="AU176" s="650">
        <f>(1/(1+$AD176))+(($AD176*(ABS(($M188-$AP188))-50))/(50*(1+$AD176)))</f>
        <v>0.64982677582898418</v>
      </c>
      <c r="AV176" s="650">
        <f>$AT176*$AU176</f>
        <v>-0.1689549617155359</v>
      </c>
      <c r="AW176" s="651">
        <f>$AV176*$B176</f>
        <v>-8.7390497439070298</v>
      </c>
      <c r="AX176" s="654">
        <f>$AS188-$Y188</f>
        <v>3.9335645851679146E-11</v>
      </c>
      <c r="AY176" s="634">
        <f>$AW176-$AG176</f>
        <v>3.7645137358427263</v>
      </c>
      <c r="AZ176" s="636"/>
    </row>
    <row r="177" spans="1:52" ht="15.75" thickBot="1">
      <c r="A177" s="683"/>
      <c r="B177" s="175">
        <f>'5- Valoracion CUALITATIVA'!B209</f>
        <v>51.724137931034484</v>
      </c>
      <c r="C177" s="103" t="s">
        <v>113</v>
      </c>
      <c r="D177" s="161"/>
      <c r="E177" s="114" t="s">
        <v>0</v>
      </c>
      <c r="F177" s="173"/>
      <c r="G177" s="173"/>
      <c r="H177" s="173"/>
      <c r="I177" s="173"/>
      <c r="J177" s="173"/>
      <c r="K177" s="173"/>
      <c r="L177" s="185">
        <f t="shared" ref="L177:L187" si="107">(3*$F177)+(2*$G177)+$H177+$I177+$J177+$K177</f>
        <v>0</v>
      </c>
      <c r="M177" s="185">
        <f t="shared" ref="M177:M187" si="108">IF($L177&lt;&gt;0,(($L177-$M$6)/($E$6-$M$6))*100,0)</f>
        <v>0</v>
      </c>
      <c r="N177" s="185">
        <f t="shared" si="101"/>
        <v>0</v>
      </c>
      <c r="O177" s="112">
        <v>4</v>
      </c>
      <c r="P177" s="112">
        <v>4</v>
      </c>
      <c r="Q177" s="112">
        <v>6</v>
      </c>
      <c r="R177" s="112">
        <v>4</v>
      </c>
      <c r="S177" s="112">
        <v>4</v>
      </c>
      <c r="T177" s="112">
        <v>4</v>
      </c>
      <c r="U177" s="164">
        <f t="shared" si="102"/>
        <v>26</v>
      </c>
      <c r="V177" s="164">
        <f t="shared" ref="V177:V188" si="109">IF($U177&lt;&gt;0,(($U177-$M$6)/($E$6-$M$6))*100,0)</f>
        <v>56.25</v>
      </c>
      <c r="W177" s="151">
        <f t="shared" si="103"/>
        <v>29.094827586206897</v>
      </c>
      <c r="X177" s="664"/>
      <c r="Y177" s="425"/>
      <c r="Z177" s="425"/>
      <c r="AA177" s="425"/>
      <c r="AB177" s="425"/>
      <c r="AC177" s="425"/>
      <c r="AD177" s="425"/>
      <c r="AE177" s="425"/>
      <c r="AF177" s="425"/>
      <c r="AG177" s="652"/>
      <c r="AH177" s="155"/>
      <c r="AI177" s="112">
        <v>4</v>
      </c>
      <c r="AJ177" s="112">
        <v>4</v>
      </c>
      <c r="AK177" s="112">
        <v>6</v>
      </c>
      <c r="AL177" s="112">
        <v>4</v>
      </c>
      <c r="AM177" s="112">
        <v>4</v>
      </c>
      <c r="AN177" s="112">
        <v>4</v>
      </c>
      <c r="AO177" s="150">
        <f t="shared" si="104"/>
        <v>26</v>
      </c>
      <c r="AP177" s="150">
        <f t="shared" si="105"/>
        <v>56.25</v>
      </c>
      <c r="AQ177" s="151">
        <f t="shared" si="106"/>
        <v>29.094827586206897</v>
      </c>
      <c r="AR177" s="655"/>
      <c r="AS177" s="425"/>
      <c r="AT177" s="425"/>
      <c r="AU177" s="425"/>
      <c r="AV177" s="425"/>
      <c r="AW177" s="652"/>
      <c r="AX177" s="655"/>
      <c r="AY177" s="635"/>
      <c r="AZ177" s="635"/>
    </row>
    <row r="178" spans="1:52" ht="15.75" thickBot="1">
      <c r="A178" s="683"/>
      <c r="B178" s="175">
        <f>'5- Valoracion CUALITATIVA'!B210</f>
        <v>51.724137931034484</v>
      </c>
      <c r="C178" s="103" t="s">
        <v>114</v>
      </c>
      <c r="D178" s="161"/>
      <c r="E178" s="114" t="s">
        <v>0</v>
      </c>
      <c r="F178" s="173"/>
      <c r="G178" s="173"/>
      <c r="H178" s="173"/>
      <c r="I178" s="173"/>
      <c r="J178" s="173"/>
      <c r="K178" s="173"/>
      <c r="L178" s="185">
        <f t="shared" si="107"/>
        <v>0</v>
      </c>
      <c r="M178" s="185">
        <f t="shared" si="108"/>
        <v>0</v>
      </c>
      <c r="N178" s="185">
        <f t="shared" si="101"/>
        <v>0</v>
      </c>
      <c r="O178" s="112">
        <v>4</v>
      </c>
      <c r="P178" s="112">
        <v>4</v>
      </c>
      <c r="Q178" s="112">
        <v>6</v>
      </c>
      <c r="R178" s="112">
        <v>4</v>
      </c>
      <c r="S178" s="112">
        <v>4</v>
      </c>
      <c r="T178" s="112">
        <v>4</v>
      </c>
      <c r="U178" s="170">
        <f t="shared" si="102"/>
        <v>26</v>
      </c>
      <c r="V178" s="170">
        <f t="shared" si="109"/>
        <v>56.25</v>
      </c>
      <c r="W178" s="151">
        <f t="shared" si="103"/>
        <v>29.094827586206897</v>
      </c>
      <c r="X178" s="664"/>
      <c r="Y178" s="425"/>
      <c r="Z178" s="425"/>
      <c r="AA178" s="425"/>
      <c r="AB178" s="425"/>
      <c r="AC178" s="425"/>
      <c r="AD178" s="425"/>
      <c r="AE178" s="425"/>
      <c r="AF178" s="425"/>
      <c r="AG178" s="652"/>
      <c r="AH178" s="155"/>
      <c r="AI178" s="112">
        <v>4</v>
      </c>
      <c r="AJ178" s="112">
        <v>4</v>
      </c>
      <c r="AK178" s="112">
        <v>6</v>
      </c>
      <c r="AL178" s="112">
        <v>4</v>
      </c>
      <c r="AM178" s="112">
        <v>4</v>
      </c>
      <c r="AN178" s="112">
        <v>4</v>
      </c>
      <c r="AO178" s="150">
        <f t="shared" si="104"/>
        <v>26</v>
      </c>
      <c r="AP178" s="150">
        <f t="shared" si="105"/>
        <v>56.25</v>
      </c>
      <c r="AQ178" s="151">
        <f t="shared" si="106"/>
        <v>29.094827586206897</v>
      </c>
      <c r="AR178" s="655"/>
      <c r="AS178" s="425"/>
      <c r="AT178" s="425"/>
      <c r="AU178" s="425"/>
      <c r="AV178" s="425"/>
      <c r="AW178" s="652"/>
      <c r="AX178" s="655"/>
      <c r="AY178" s="635"/>
      <c r="AZ178" s="635"/>
    </row>
    <row r="179" spans="1:52" ht="15.75" thickBot="1">
      <c r="A179" s="683"/>
      <c r="B179" s="175">
        <f>'5- Valoracion CUALITATIVA'!B211</f>
        <v>51.724137931034484</v>
      </c>
      <c r="C179" s="103" t="s">
        <v>116</v>
      </c>
      <c r="D179" s="161"/>
      <c r="E179" s="114" t="s">
        <v>0</v>
      </c>
      <c r="F179" s="173"/>
      <c r="G179" s="173"/>
      <c r="H179" s="173"/>
      <c r="I179" s="173"/>
      <c r="J179" s="173"/>
      <c r="K179" s="173"/>
      <c r="L179" s="185">
        <f t="shared" si="107"/>
        <v>0</v>
      </c>
      <c r="M179" s="185">
        <f t="shared" si="108"/>
        <v>0</v>
      </c>
      <c r="N179" s="185">
        <f t="shared" si="101"/>
        <v>0</v>
      </c>
      <c r="O179" s="112">
        <v>4</v>
      </c>
      <c r="P179" s="112">
        <v>4</v>
      </c>
      <c r="Q179" s="112">
        <v>12</v>
      </c>
      <c r="R179" s="112">
        <v>4</v>
      </c>
      <c r="S179" s="112">
        <v>4</v>
      </c>
      <c r="T179" s="112">
        <v>4</v>
      </c>
      <c r="U179" s="170">
        <f t="shared" si="102"/>
        <v>32</v>
      </c>
      <c r="V179" s="170">
        <f t="shared" si="109"/>
        <v>75</v>
      </c>
      <c r="W179" s="151">
        <f t="shared" si="103"/>
        <v>38.793103448275865</v>
      </c>
      <c r="X179" s="664"/>
      <c r="Y179" s="425"/>
      <c r="Z179" s="425"/>
      <c r="AA179" s="425"/>
      <c r="AB179" s="425"/>
      <c r="AC179" s="425"/>
      <c r="AD179" s="425"/>
      <c r="AE179" s="425"/>
      <c r="AF179" s="425"/>
      <c r="AG179" s="652"/>
      <c r="AH179" s="155"/>
      <c r="AI179" s="112">
        <v>4</v>
      </c>
      <c r="AJ179" s="112">
        <v>4</v>
      </c>
      <c r="AK179" s="112">
        <v>12</v>
      </c>
      <c r="AL179" s="112">
        <v>4</v>
      </c>
      <c r="AM179" s="112">
        <v>4</v>
      </c>
      <c r="AN179" s="112">
        <v>4</v>
      </c>
      <c r="AO179" s="150">
        <f t="shared" si="104"/>
        <v>32</v>
      </c>
      <c r="AP179" s="150">
        <f t="shared" si="105"/>
        <v>75</v>
      </c>
      <c r="AQ179" s="151">
        <f t="shared" si="106"/>
        <v>38.793103448275865</v>
      </c>
      <c r="AR179" s="655"/>
      <c r="AS179" s="425"/>
      <c r="AT179" s="425"/>
      <c r="AU179" s="425"/>
      <c r="AV179" s="425"/>
      <c r="AW179" s="652"/>
      <c r="AX179" s="655"/>
      <c r="AY179" s="635"/>
      <c r="AZ179" s="635"/>
    </row>
    <row r="180" spans="1:52" ht="15.75" thickBot="1">
      <c r="A180" s="683"/>
      <c r="B180" s="175">
        <f>'5- Valoracion CUALITATIVA'!B212</f>
        <v>51.724137931034484</v>
      </c>
      <c r="C180" s="103" t="s">
        <v>193</v>
      </c>
      <c r="D180" s="161"/>
      <c r="E180" s="114" t="s">
        <v>0</v>
      </c>
      <c r="F180" s="173"/>
      <c r="G180" s="173"/>
      <c r="H180" s="173"/>
      <c r="I180" s="173"/>
      <c r="J180" s="173"/>
      <c r="K180" s="173"/>
      <c r="L180" s="185">
        <f t="shared" si="107"/>
        <v>0</v>
      </c>
      <c r="M180" s="185">
        <f t="shared" si="108"/>
        <v>0</v>
      </c>
      <c r="N180" s="185">
        <f t="shared" si="101"/>
        <v>0</v>
      </c>
      <c r="O180" s="112">
        <v>4</v>
      </c>
      <c r="P180" s="112">
        <v>4</v>
      </c>
      <c r="Q180" s="112">
        <v>6</v>
      </c>
      <c r="R180" s="112">
        <v>4</v>
      </c>
      <c r="S180" s="112">
        <v>2</v>
      </c>
      <c r="T180" s="112">
        <v>4</v>
      </c>
      <c r="U180" s="170">
        <f t="shared" si="102"/>
        <v>24</v>
      </c>
      <c r="V180" s="170">
        <f t="shared" si="109"/>
        <v>50</v>
      </c>
      <c r="W180" s="151">
        <f t="shared" si="103"/>
        <v>25.862068965517242</v>
      </c>
      <c r="X180" s="664"/>
      <c r="Y180" s="425"/>
      <c r="Z180" s="425"/>
      <c r="AA180" s="425"/>
      <c r="AB180" s="425"/>
      <c r="AC180" s="425"/>
      <c r="AD180" s="425"/>
      <c r="AE180" s="425"/>
      <c r="AF180" s="425"/>
      <c r="AG180" s="652"/>
      <c r="AH180" s="155"/>
      <c r="AI180" s="112">
        <v>4</v>
      </c>
      <c r="AJ180" s="112">
        <v>4</v>
      </c>
      <c r="AK180" s="112">
        <v>6</v>
      </c>
      <c r="AL180" s="112">
        <v>4</v>
      </c>
      <c r="AM180" s="112">
        <v>2</v>
      </c>
      <c r="AN180" s="112">
        <v>4</v>
      </c>
      <c r="AO180" s="150">
        <f t="shared" si="104"/>
        <v>24</v>
      </c>
      <c r="AP180" s="150">
        <f t="shared" si="105"/>
        <v>50</v>
      </c>
      <c r="AQ180" s="151">
        <f t="shared" si="106"/>
        <v>25.862068965517242</v>
      </c>
      <c r="AR180" s="655"/>
      <c r="AS180" s="425"/>
      <c r="AT180" s="425"/>
      <c r="AU180" s="425"/>
      <c r="AV180" s="425"/>
      <c r="AW180" s="652"/>
      <c r="AX180" s="655"/>
      <c r="AY180" s="635"/>
      <c r="AZ180" s="635"/>
    </row>
    <row r="181" spans="1:52" ht="15.75" thickBot="1">
      <c r="A181" s="683"/>
      <c r="B181" s="175">
        <f>'5- Valoracion CUALITATIVA'!B213</f>
        <v>51.724137931034484</v>
      </c>
      <c r="C181" s="103" t="s">
        <v>194</v>
      </c>
      <c r="D181" s="161"/>
      <c r="E181" s="114" t="s">
        <v>0</v>
      </c>
      <c r="F181" s="173"/>
      <c r="G181" s="173"/>
      <c r="H181" s="173"/>
      <c r="I181" s="173"/>
      <c r="J181" s="173"/>
      <c r="K181" s="173"/>
      <c r="L181" s="185">
        <f t="shared" si="107"/>
        <v>0</v>
      </c>
      <c r="M181" s="185">
        <f t="shared" si="108"/>
        <v>0</v>
      </c>
      <c r="N181" s="185">
        <f t="shared" si="101"/>
        <v>0</v>
      </c>
      <c r="O181" s="112">
        <v>4</v>
      </c>
      <c r="P181" s="112">
        <v>4</v>
      </c>
      <c r="Q181" s="112">
        <v>6</v>
      </c>
      <c r="R181" s="112">
        <v>4</v>
      </c>
      <c r="S181" s="112">
        <v>2</v>
      </c>
      <c r="T181" s="112">
        <v>4</v>
      </c>
      <c r="U181" s="170">
        <f t="shared" si="102"/>
        <v>24</v>
      </c>
      <c r="V181" s="170">
        <f t="shared" si="109"/>
        <v>50</v>
      </c>
      <c r="W181" s="151">
        <f t="shared" si="103"/>
        <v>25.862068965517242</v>
      </c>
      <c r="X181" s="664"/>
      <c r="Y181" s="425"/>
      <c r="Z181" s="425"/>
      <c r="AA181" s="425"/>
      <c r="AB181" s="425"/>
      <c r="AC181" s="425"/>
      <c r="AD181" s="425"/>
      <c r="AE181" s="425"/>
      <c r="AF181" s="425"/>
      <c r="AG181" s="652"/>
      <c r="AH181" s="155"/>
      <c r="AI181" s="112">
        <v>4</v>
      </c>
      <c r="AJ181" s="112">
        <v>4</v>
      </c>
      <c r="AK181" s="112">
        <v>6</v>
      </c>
      <c r="AL181" s="112">
        <v>4</v>
      </c>
      <c r="AM181" s="112">
        <v>2</v>
      </c>
      <c r="AN181" s="112">
        <v>4</v>
      </c>
      <c r="AO181" s="150">
        <f t="shared" si="104"/>
        <v>24</v>
      </c>
      <c r="AP181" s="150">
        <f t="shared" si="105"/>
        <v>50</v>
      </c>
      <c r="AQ181" s="151">
        <f t="shared" si="106"/>
        <v>25.862068965517242</v>
      </c>
      <c r="AR181" s="655"/>
      <c r="AS181" s="425"/>
      <c r="AT181" s="425"/>
      <c r="AU181" s="425"/>
      <c r="AV181" s="425"/>
      <c r="AW181" s="652"/>
      <c r="AX181" s="655"/>
      <c r="AY181" s="635"/>
      <c r="AZ181" s="635"/>
    </row>
    <row r="182" spans="1:52" ht="15.75" thickBot="1">
      <c r="A182" s="683"/>
      <c r="B182" s="175">
        <f>'5- Valoracion CUALITATIVA'!B214</f>
        <v>51.724137931034484</v>
      </c>
      <c r="C182" s="103" t="s">
        <v>195</v>
      </c>
      <c r="D182" s="161"/>
      <c r="E182" s="114" t="s">
        <v>0</v>
      </c>
      <c r="F182" s="173"/>
      <c r="G182" s="173"/>
      <c r="H182" s="173"/>
      <c r="I182" s="173"/>
      <c r="J182" s="173"/>
      <c r="K182" s="173"/>
      <c r="L182" s="185">
        <f t="shared" si="107"/>
        <v>0</v>
      </c>
      <c r="M182" s="185">
        <f t="shared" si="108"/>
        <v>0</v>
      </c>
      <c r="N182" s="185">
        <f t="shared" si="101"/>
        <v>0</v>
      </c>
      <c r="O182" s="112">
        <v>4</v>
      </c>
      <c r="P182" s="112">
        <v>2</v>
      </c>
      <c r="Q182" s="112">
        <v>12</v>
      </c>
      <c r="R182" s="112">
        <v>4</v>
      </c>
      <c r="S182" s="112">
        <v>4</v>
      </c>
      <c r="T182" s="112">
        <v>4</v>
      </c>
      <c r="U182" s="170">
        <f t="shared" si="102"/>
        <v>30</v>
      </c>
      <c r="V182" s="170">
        <f t="shared" si="109"/>
        <v>68.75</v>
      </c>
      <c r="W182" s="151">
        <f t="shared" si="103"/>
        <v>35.560344827586206</v>
      </c>
      <c r="X182" s="664"/>
      <c r="Y182" s="425"/>
      <c r="Z182" s="425"/>
      <c r="AA182" s="425"/>
      <c r="AB182" s="425"/>
      <c r="AC182" s="425"/>
      <c r="AD182" s="425"/>
      <c r="AE182" s="425"/>
      <c r="AF182" s="425"/>
      <c r="AG182" s="652"/>
      <c r="AH182" s="155"/>
      <c r="AI182" s="112">
        <v>4</v>
      </c>
      <c r="AJ182" s="112">
        <v>2</v>
      </c>
      <c r="AK182" s="112">
        <v>12</v>
      </c>
      <c r="AL182" s="112">
        <v>4</v>
      </c>
      <c r="AM182" s="112">
        <v>4</v>
      </c>
      <c r="AN182" s="112">
        <v>4</v>
      </c>
      <c r="AO182" s="150">
        <f t="shared" si="104"/>
        <v>30</v>
      </c>
      <c r="AP182" s="150">
        <f t="shared" si="105"/>
        <v>68.75</v>
      </c>
      <c r="AQ182" s="151">
        <f t="shared" si="106"/>
        <v>35.560344827586206</v>
      </c>
      <c r="AR182" s="655"/>
      <c r="AS182" s="425"/>
      <c r="AT182" s="425"/>
      <c r="AU182" s="425"/>
      <c r="AV182" s="425"/>
      <c r="AW182" s="652"/>
      <c r="AX182" s="655"/>
      <c r="AY182" s="635"/>
      <c r="AZ182" s="635"/>
    </row>
    <row r="183" spans="1:52" ht="15.75" thickBot="1">
      <c r="A183" s="683"/>
      <c r="B183" s="175">
        <f>'5- Valoracion CUALITATIVA'!B215</f>
        <v>51.724137931034484</v>
      </c>
      <c r="C183" s="103" t="s">
        <v>197</v>
      </c>
      <c r="D183" s="161"/>
      <c r="E183" s="114" t="s">
        <v>0</v>
      </c>
      <c r="F183" s="173"/>
      <c r="G183" s="173"/>
      <c r="H183" s="173"/>
      <c r="I183" s="173"/>
      <c r="J183" s="173"/>
      <c r="K183" s="173"/>
      <c r="L183" s="185">
        <f t="shared" si="107"/>
        <v>0</v>
      </c>
      <c r="M183" s="185">
        <f t="shared" si="108"/>
        <v>0</v>
      </c>
      <c r="N183" s="185">
        <f t="shared" si="101"/>
        <v>0</v>
      </c>
      <c r="O183" s="112">
        <v>4</v>
      </c>
      <c r="P183" s="112">
        <v>4</v>
      </c>
      <c r="Q183" s="112">
        <v>12</v>
      </c>
      <c r="R183" s="112">
        <v>4</v>
      </c>
      <c r="S183" s="112">
        <v>4</v>
      </c>
      <c r="T183" s="112">
        <v>4</v>
      </c>
      <c r="U183" s="170">
        <f t="shared" si="102"/>
        <v>32</v>
      </c>
      <c r="V183" s="170">
        <f t="shared" si="109"/>
        <v>75</v>
      </c>
      <c r="W183" s="151">
        <f t="shared" si="103"/>
        <v>38.793103448275865</v>
      </c>
      <c r="X183" s="664"/>
      <c r="Y183" s="425"/>
      <c r="Z183" s="425"/>
      <c r="AA183" s="425"/>
      <c r="AB183" s="425"/>
      <c r="AC183" s="425"/>
      <c r="AD183" s="425"/>
      <c r="AE183" s="425"/>
      <c r="AF183" s="425"/>
      <c r="AG183" s="652"/>
      <c r="AH183" s="155"/>
      <c r="AI183" s="112">
        <v>2</v>
      </c>
      <c r="AJ183" s="112">
        <v>4</v>
      </c>
      <c r="AK183" s="112">
        <v>6</v>
      </c>
      <c r="AL183" s="112">
        <v>4</v>
      </c>
      <c r="AM183" s="112">
        <v>4</v>
      </c>
      <c r="AN183" s="112">
        <v>4</v>
      </c>
      <c r="AO183" s="150">
        <f t="shared" si="104"/>
        <v>24</v>
      </c>
      <c r="AP183" s="150">
        <f t="shared" si="105"/>
        <v>50</v>
      </c>
      <c r="AQ183" s="151">
        <f t="shared" si="106"/>
        <v>25.862068965517242</v>
      </c>
      <c r="AR183" s="655"/>
      <c r="AS183" s="425"/>
      <c r="AT183" s="425"/>
      <c r="AU183" s="425"/>
      <c r="AV183" s="425"/>
      <c r="AW183" s="652"/>
      <c r="AX183" s="655"/>
      <c r="AY183" s="635"/>
      <c r="AZ183" s="635"/>
    </row>
    <row r="184" spans="1:52" ht="29.25" thickBot="1">
      <c r="A184" s="683"/>
      <c r="B184" s="175">
        <f>'5- Valoracion CUALITATIVA'!B216</f>
        <v>51.724137931034484</v>
      </c>
      <c r="C184" s="103" t="s">
        <v>198</v>
      </c>
      <c r="D184" s="161"/>
      <c r="E184" s="114" t="s">
        <v>0</v>
      </c>
      <c r="F184" s="173"/>
      <c r="G184" s="173"/>
      <c r="H184" s="173"/>
      <c r="I184" s="173"/>
      <c r="J184" s="173"/>
      <c r="K184" s="173"/>
      <c r="L184" s="185">
        <f t="shared" si="107"/>
        <v>0</v>
      </c>
      <c r="M184" s="185">
        <f t="shared" si="108"/>
        <v>0</v>
      </c>
      <c r="N184" s="185">
        <f t="shared" si="101"/>
        <v>0</v>
      </c>
      <c r="O184" s="112">
        <v>4</v>
      </c>
      <c r="P184" s="112">
        <v>2</v>
      </c>
      <c r="Q184" s="112">
        <v>2</v>
      </c>
      <c r="R184" s="112">
        <v>4</v>
      </c>
      <c r="S184" s="112">
        <v>2</v>
      </c>
      <c r="T184" s="112">
        <v>4</v>
      </c>
      <c r="U184" s="170">
        <f t="shared" si="102"/>
        <v>18</v>
      </c>
      <c r="V184" s="170">
        <f t="shared" si="109"/>
        <v>31.25</v>
      </c>
      <c r="W184" s="151">
        <f t="shared" si="103"/>
        <v>16.163793103448278</v>
      </c>
      <c r="X184" s="664"/>
      <c r="Y184" s="425"/>
      <c r="Z184" s="425"/>
      <c r="AA184" s="425"/>
      <c r="AB184" s="425"/>
      <c r="AC184" s="425"/>
      <c r="AD184" s="425"/>
      <c r="AE184" s="425"/>
      <c r="AF184" s="425"/>
      <c r="AG184" s="652"/>
      <c r="AH184" s="155"/>
      <c r="AI184" s="112">
        <v>4</v>
      </c>
      <c r="AJ184" s="112">
        <v>2</v>
      </c>
      <c r="AK184" s="112">
        <v>2</v>
      </c>
      <c r="AL184" s="112">
        <v>4</v>
      </c>
      <c r="AM184" s="112">
        <v>2</v>
      </c>
      <c r="AN184" s="112">
        <v>4</v>
      </c>
      <c r="AO184" s="150">
        <f t="shared" si="104"/>
        <v>18</v>
      </c>
      <c r="AP184" s="150">
        <f t="shared" si="105"/>
        <v>31.25</v>
      </c>
      <c r="AQ184" s="151">
        <f t="shared" si="106"/>
        <v>16.163793103448278</v>
      </c>
      <c r="AR184" s="655"/>
      <c r="AS184" s="425"/>
      <c r="AT184" s="425"/>
      <c r="AU184" s="425"/>
      <c r="AV184" s="425"/>
      <c r="AW184" s="652"/>
      <c r="AX184" s="655"/>
      <c r="AY184" s="635"/>
      <c r="AZ184" s="635"/>
    </row>
    <row r="185" spans="1:52" ht="29.25" thickBot="1">
      <c r="A185" s="683"/>
      <c r="B185" s="175">
        <f>'5- Valoracion CUALITATIVA'!B217</f>
        <v>51.724137931034484</v>
      </c>
      <c r="C185" s="103" t="s">
        <v>199</v>
      </c>
      <c r="D185" s="161"/>
      <c r="E185" s="114" t="s">
        <v>0</v>
      </c>
      <c r="F185" s="173"/>
      <c r="G185" s="173"/>
      <c r="H185" s="173"/>
      <c r="I185" s="173"/>
      <c r="J185" s="173"/>
      <c r="K185" s="173"/>
      <c r="L185" s="185">
        <f t="shared" si="107"/>
        <v>0</v>
      </c>
      <c r="M185" s="185">
        <f t="shared" si="108"/>
        <v>0</v>
      </c>
      <c r="N185" s="185">
        <f t="shared" si="101"/>
        <v>0</v>
      </c>
      <c r="O185" s="112">
        <v>4</v>
      </c>
      <c r="P185" s="112">
        <v>2</v>
      </c>
      <c r="Q185" s="112">
        <v>2</v>
      </c>
      <c r="R185" s="112">
        <v>4</v>
      </c>
      <c r="S185" s="112">
        <v>2</v>
      </c>
      <c r="T185" s="112">
        <v>4</v>
      </c>
      <c r="U185" s="170">
        <f t="shared" si="102"/>
        <v>18</v>
      </c>
      <c r="V185" s="170">
        <f t="shared" si="109"/>
        <v>31.25</v>
      </c>
      <c r="W185" s="151">
        <f t="shared" si="103"/>
        <v>16.163793103448278</v>
      </c>
      <c r="X185" s="664"/>
      <c r="Y185" s="425"/>
      <c r="Z185" s="425"/>
      <c r="AA185" s="425"/>
      <c r="AB185" s="425"/>
      <c r="AC185" s="425"/>
      <c r="AD185" s="425"/>
      <c r="AE185" s="425"/>
      <c r="AF185" s="425"/>
      <c r="AG185" s="652"/>
      <c r="AH185" s="155"/>
      <c r="AI185" s="112">
        <v>4</v>
      </c>
      <c r="AJ185" s="112">
        <v>2</v>
      </c>
      <c r="AK185" s="112">
        <v>2</v>
      </c>
      <c r="AL185" s="112">
        <v>4</v>
      </c>
      <c r="AM185" s="112">
        <v>2</v>
      </c>
      <c r="AN185" s="112">
        <v>4</v>
      </c>
      <c r="AO185" s="150">
        <f t="shared" si="104"/>
        <v>18</v>
      </c>
      <c r="AP185" s="150">
        <f t="shared" si="105"/>
        <v>31.25</v>
      </c>
      <c r="AQ185" s="151">
        <f t="shared" si="106"/>
        <v>16.163793103448278</v>
      </c>
      <c r="AR185" s="655"/>
      <c r="AS185" s="425"/>
      <c r="AT185" s="425"/>
      <c r="AU185" s="425"/>
      <c r="AV185" s="425"/>
      <c r="AW185" s="652"/>
      <c r="AX185" s="655"/>
      <c r="AY185" s="635"/>
      <c r="AZ185" s="635"/>
    </row>
    <row r="186" spans="1:52" ht="15.75" thickBot="1">
      <c r="A186" s="683"/>
      <c r="B186" s="175">
        <f>'5- Valoracion CUALITATIVA'!B218</f>
        <v>51.724137931034484</v>
      </c>
      <c r="C186" s="103" t="s">
        <v>128</v>
      </c>
      <c r="D186" s="161"/>
      <c r="E186" s="190" t="s">
        <v>216</v>
      </c>
      <c r="F186" s="107">
        <v>4</v>
      </c>
      <c r="G186" s="107">
        <v>2</v>
      </c>
      <c r="H186" s="107">
        <v>4</v>
      </c>
      <c r="I186" s="107">
        <v>4</v>
      </c>
      <c r="J186" s="107">
        <v>4</v>
      </c>
      <c r="K186" s="107">
        <v>4</v>
      </c>
      <c r="L186" s="185">
        <f t="shared" si="107"/>
        <v>32</v>
      </c>
      <c r="M186" s="185">
        <f t="shared" si="108"/>
        <v>75</v>
      </c>
      <c r="N186" s="185">
        <f t="shared" si="101"/>
        <v>38.793103448275865</v>
      </c>
      <c r="O186" s="112"/>
      <c r="P186" s="112"/>
      <c r="Q186" s="112"/>
      <c r="R186" s="112"/>
      <c r="S186" s="112"/>
      <c r="T186" s="112"/>
      <c r="U186" s="170">
        <f t="shared" si="102"/>
        <v>0</v>
      </c>
      <c r="V186" s="170">
        <f t="shared" si="109"/>
        <v>0</v>
      </c>
      <c r="W186" s="151">
        <f t="shared" si="103"/>
        <v>0</v>
      </c>
      <c r="X186" s="664"/>
      <c r="Y186" s="425"/>
      <c r="Z186" s="425"/>
      <c r="AA186" s="425"/>
      <c r="AB186" s="425"/>
      <c r="AC186" s="425"/>
      <c r="AD186" s="425"/>
      <c r="AE186" s="425"/>
      <c r="AF186" s="425"/>
      <c r="AG186" s="652"/>
      <c r="AH186" s="155"/>
      <c r="AI186" s="112"/>
      <c r="AJ186" s="112"/>
      <c r="AK186" s="112"/>
      <c r="AL186" s="112"/>
      <c r="AM186" s="112"/>
      <c r="AN186" s="112"/>
      <c r="AO186" s="150">
        <f t="shared" si="104"/>
        <v>0</v>
      </c>
      <c r="AP186" s="150">
        <f t="shared" si="105"/>
        <v>0</v>
      </c>
      <c r="AQ186" s="151">
        <f t="shared" si="106"/>
        <v>0</v>
      </c>
      <c r="AR186" s="655"/>
      <c r="AS186" s="425"/>
      <c r="AT186" s="425"/>
      <c r="AU186" s="425"/>
      <c r="AV186" s="425"/>
      <c r="AW186" s="652"/>
      <c r="AX186" s="655"/>
      <c r="AY186" s="635"/>
      <c r="AZ186" s="635"/>
    </row>
    <row r="187" spans="1:52" ht="15.75" thickBot="1">
      <c r="A187" s="683"/>
      <c r="B187" s="175">
        <f>'5- Valoracion CUALITATIVA'!B219</f>
        <v>51.724137931034484</v>
      </c>
      <c r="C187" s="103" t="s">
        <v>130</v>
      </c>
      <c r="D187" s="161"/>
      <c r="E187" s="190" t="s">
        <v>216</v>
      </c>
      <c r="F187" s="107">
        <v>2</v>
      </c>
      <c r="G187" s="107">
        <v>4</v>
      </c>
      <c r="H187" s="107">
        <v>6</v>
      </c>
      <c r="I187" s="107">
        <v>4</v>
      </c>
      <c r="J187" s="107">
        <v>4</v>
      </c>
      <c r="K187" s="107">
        <v>1</v>
      </c>
      <c r="L187" s="185">
        <f t="shared" si="107"/>
        <v>29</v>
      </c>
      <c r="M187" s="185">
        <f t="shared" si="108"/>
        <v>65.625</v>
      </c>
      <c r="N187" s="185">
        <f t="shared" si="101"/>
        <v>33.943965517241381</v>
      </c>
      <c r="O187" s="112"/>
      <c r="P187" s="112"/>
      <c r="Q187" s="112"/>
      <c r="R187" s="112"/>
      <c r="S187" s="112"/>
      <c r="T187" s="112"/>
      <c r="U187" s="170">
        <f t="shared" si="102"/>
        <v>0</v>
      </c>
      <c r="V187" s="170">
        <f t="shared" si="109"/>
        <v>0</v>
      </c>
      <c r="W187" s="151">
        <f t="shared" si="103"/>
        <v>0</v>
      </c>
      <c r="X187" s="664"/>
      <c r="Y187" s="425"/>
      <c r="Z187" s="425"/>
      <c r="AA187" s="425"/>
      <c r="AB187" s="425"/>
      <c r="AC187" s="425"/>
      <c r="AD187" s="425"/>
      <c r="AE187" s="425"/>
      <c r="AF187" s="425"/>
      <c r="AG187" s="653"/>
      <c r="AH187" s="155"/>
      <c r="AI187" s="112"/>
      <c r="AJ187" s="112"/>
      <c r="AK187" s="112"/>
      <c r="AL187" s="112"/>
      <c r="AM187" s="112"/>
      <c r="AN187" s="112"/>
      <c r="AO187" s="150">
        <f t="shared" si="104"/>
        <v>0</v>
      </c>
      <c r="AP187" s="150">
        <f t="shared" si="105"/>
        <v>0</v>
      </c>
      <c r="AQ187" s="151">
        <f t="shared" si="106"/>
        <v>0</v>
      </c>
      <c r="AR187" s="655"/>
      <c r="AS187" s="425"/>
      <c r="AT187" s="425"/>
      <c r="AU187" s="425"/>
      <c r="AV187" s="425"/>
      <c r="AW187" s="653"/>
      <c r="AX187" s="655"/>
      <c r="AY187" s="635"/>
      <c r="AZ187" s="635"/>
    </row>
    <row r="188" spans="1:52" ht="15.75" thickBot="1">
      <c r="A188" s="640"/>
      <c r="B188" s="175">
        <f>'5- Valoracion CUALITATIVA'!B220</f>
        <v>51.724137931034484</v>
      </c>
      <c r="C188" s="638"/>
      <c r="D188" s="639"/>
      <c r="E188" s="640"/>
      <c r="F188" s="641" t="s">
        <v>183</v>
      </c>
      <c r="G188" s="642"/>
      <c r="H188" s="642"/>
      <c r="I188" s="642"/>
      <c r="J188" s="642"/>
      <c r="K188" s="640"/>
      <c r="L188" s="165">
        <f>IF(SUM($L176:$L187),(1-EXP(-((SUM($L176:$L187)/COUNTIF($L176:$L187,"&gt;0"))^1)))*($E$6-(MAX($L176:$L187)))*(1-1/(EXP((((COUNTIF($L176:$L187,"&gt;0")^1)-1)*0.1))))+(MAX($L176:$L187)),0)</f>
        <v>32.761300655712283</v>
      </c>
      <c r="M188" s="166">
        <f t="shared" ref="M188" si="110">IF($L188&lt;&gt;0,(($L188-$M$6)/($E$6-$M$6))*100,0)</f>
        <v>77.379064549100889</v>
      </c>
      <c r="N188" s="167">
        <f>IF(SUM($L176:$L187),(($M188*$B188)/100),0)</f>
        <v>40.023654077121151</v>
      </c>
      <c r="O188" s="643" t="s">
        <v>184</v>
      </c>
      <c r="P188" s="642"/>
      <c r="Q188" s="642"/>
      <c r="R188" s="642"/>
      <c r="S188" s="642"/>
      <c r="T188" s="640"/>
      <c r="U188" s="165">
        <f>IF(SUM($U176:$U187),(1-EXP(-((SUM($U176:$U187)/COUNTIF($U176:$U187,"&gt;0"))^1)))*($E$6-(MAX($U176:$U187)))*(1-1/(EXP((((COUNTIF($U176:$U187,"&gt;0")^1)-1)*0.1))))+(MAX($U176:$U187)),0)</f>
        <v>36.747442722055347</v>
      </c>
      <c r="V188" s="166">
        <f t="shared" si="109"/>
        <v>89.835758506422962</v>
      </c>
      <c r="W188" s="167">
        <f>IF(SUM($U176:$U187),(($V188*$B188)/100),0)</f>
        <v>46.466771641253253</v>
      </c>
      <c r="X188" s="139" t="s">
        <v>158</v>
      </c>
      <c r="Y188" s="140">
        <f>$N188-$W188</f>
        <v>-6.4431175641321019</v>
      </c>
      <c r="Z188" s="644" t="s">
        <v>240</v>
      </c>
      <c r="AA188" s="639"/>
      <c r="AB188" s="639"/>
      <c r="AC188" s="639"/>
      <c r="AD188" s="639"/>
      <c r="AE188" s="639"/>
      <c r="AF188" s="639"/>
      <c r="AG188" s="645"/>
      <c r="AH188" s="646" t="s">
        <v>185</v>
      </c>
      <c r="AI188" s="639"/>
      <c r="AJ188" s="639"/>
      <c r="AK188" s="639"/>
      <c r="AL188" s="639"/>
      <c r="AM188" s="639"/>
      <c r="AN188" s="647"/>
      <c r="AO188" s="156">
        <f>IF(SUM($AO176:$AO187),(1-EXP(-((SUM($AO176:$AO187)/COUNTIF($AO176:$AO187,"&gt;0"))^1)))*($E$6-(MAX($AO176:$AO187)))*(1-1/(EXP((((COUNTIF($AO176:$AO187,"&gt;0")^1)-1)*0.1))))+(MAX($AO176:$AO187)),0)</f>
        <v>36.74744272203101</v>
      </c>
      <c r="AP188" s="156">
        <f t="shared" si="105"/>
        <v>89.835758506346906</v>
      </c>
      <c r="AQ188" s="157">
        <f>IF(SUM($AO176:$AO187),(($AP188*$B188)/100),0)</f>
        <v>46.466771641213917</v>
      </c>
      <c r="AR188" s="158" t="s">
        <v>186</v>
      </c>
      <c r="AS188" s="159">
        <f>$N188-$AQ188</f>
        <v>-6.4431175640927663</v>
      </c>
      <c r="AT188" s="648"/>
      <c r="AU188" s="639"/>
      <c r="AV188" s="639"/>
      <c r="AW188" s="645"/>
      <c r="AX188" s="649"/>
      <c r="AY188" s="645"/>
      <c r="AZ188" s="637"/>
    </row>
    <row r="190" spans="1:52" ht="15.75" thickBot="1"/>
    <row r="191" spans="1:52">
      <c r="A191" s="672" t="s">
        <v>146</v>
      </c>
      <c r="B191" s="673" t="s">
        <v>147</v>
      </c>
      <c r="C191" s="674" t="s">
        <v>148</v>
      </c>
      <c r="D191" s="676" t="s">
        <v>149</v>
      </c>
      <c r="E191" s="677" t="s">
        <v>150</v>
      </c>
      <c r="F191" s="631" t="s">
        <v>241</v>
      </c>
      <c r="G191" s="632"/>
      <c r="H191" s="632"/>
      <c r="I191" s="632"/>
      <c r="J191" s="632"/>
      <c r="K191" s="633"/>
      <c r="L191" s="665" t="s">
        <v>152</v>
      </c>
      <c r="M191" s="632"/>
      <c r="N191" s="666"/>
      <c r="O191" s="667" t="s">
        <v>225</v>
      </c>
      <c r="P191" s="658"/>
      <c r="Q191" s="658"/>
      <c r="R191" s="658"/>
      <c r="S191" s="658"/>
      <c r="T191" s="668"/>
      <c r="U191" s="657" t="s">
        <v>152</v>
      </c>
      <c r="V191" s="658"/>
      <c r="W191" s="659"/>
      <c r="X191" s="669" t="s">
        <v>226</v>
      </c>
      <c r="Y191" s="658"/>
      <c r="Z191" s="658"/>
      <c r="AA191" s="658"/>
      <c r="AB191" s="658"/>
      <c r="AC191" s="658"/>
      <c r="AD191" s="658"/>
      <c r="AE191" s="658"/>
      <c r="AF191" s="658"/>
      <c r="AG191" s="658"/>
      <c r="AH191" s="670" t="s">
        <v>154</v>
      </c>
      <c r="AI191" s="657" t="s">
        <v>227</v>
      </c>
      <c r="AJ191" s="658"/>
      <c r="AK191" s="658"/>
      <c r="AL191" s="658"/>
      <c r="AM191" s="658"/>
      <c r="AN191" s="668"/>
      <c r="AO191" s="657" t="s">
        <v>152</v>
      </c>
      <c r="AP191" s="658"/>
      <c r="AQ191" s="659"/>
      <c r="AR191" s="660" t="s">
        <v>228</v>
      </c>
      <c r="AS191" s="658"/>
      <c r="AT191" s="658"/>
      <c r="AU191" s="658"/>
      <c r="AV191" s="658"/>
      <c r="AW191" s="659"/>
      <c r="AX191" s="661" t="s">
        <v>229</v>
      </c>
      <c r="AY191" s="659"/>
      <c r="AZ191" s="662" t="s">
        <v>157</v>
      </c>
    </row>
    <row r="192" spans="1:52" ht="19.5" thickBot="1">
      <c r="A192" s="671"/>
      <c r="B192" s="637"/>
      <c r="C192" s="675"/>
      <c r="D192" s="675"/>
      <c r="E192" s="678"/>
      <c r="F192" s="181" t="s">
        <v>160</v>
      </c>
      <c r="G192" s="182" t="s">
        <v>161</v>
      </c>
      <c r="H192" s="182" t="s">
        <v>162</v>
      </c>
      <c r="I192" s="182" t="s">
        <v>163</v>
      </c>
      <c r="J192" s="182" t="s">
        <v>164</v>
      </c>
      <c r="K192" s="182" t="s">
        <v>165</v>
      </c>
      <c r="L192" s="186" t="s">
        <v>242</v>
      </c>
      <c r="M192" s="186" t="s">
        <v>243</v>
      </c>
      <c r="N192" s="187" t="s">
        <v>244</v>
      </c>
      <c r="O192" s="184" t="s">
        <v>160</v>
      </c>
      <c r="P192" s="141" t="s">
        <v>161</v>
      </c>
      <c r="Q192" s="141" t="s">
        <v>162</v>
      </c>
      <c r="R192" s="141" t="s">
        <v>163</v>
      </c>
      <c r="S192" s="141" t="s">
        <v>164</v>
      </c>
      <c r="T192" s="141" t="s">
        <v>165</v>
      </c>
      <c r="U192" s="142" t="s">
        <v>245</v>
      </c>
      <c r="V192" s="142" t="s">
        <v>246</v>
      </c>
      <c r="W192" s="143" t="s">
        <v>247</v>
      </c>
      <c r="X192" s="136" t="s">
        <v>230</v>
      </c>
      <c r="Y192" s="137" t="s">
        <v>236</v>
      </c>
      <c r="Z192" s="137" t="s">
        <v>237</v>
      </c>
      <c r="AA192" s="137" t="s">
        <v>238</v>
      </c>
      <c r="AB192" s="137" t="s">
        <v>239</v>
      </c>
      <c r="AC192" s="137" t="s">
        <v>231</v>
      </c>
      <c r="AD192" s="137" t="s">
        <v>232</v>
      </c>
      <c r="AE192" s="137" t="s">
        <v>233</v>
      </c>
      <c r="AF192" s="137" t="s">
        <v>234</v>
      </c>
      <c r="AG192" s="138" t="s">
        <v>235</v>
      </c>
      <c r="AH192" s="671"/>
      <c r="AI192" s="141" t="s">
        <v>248</v>
      </c>
      <c r="AJ192" s="141" t="s">
        <v>249</v>
      </c>
      <c r="AK192" s="141" t="s">
        <v>250</v>
      </c>
      <c r="AL192" s="141" t="s">
        <v>251</v>
      </c>
      <c r="AM192" s="141" t="s">
        <v>252</v>
      </c>
      <c r="AN192" s="141" t="s">
        <v>253</v>
      </c>
      <c r="AO192" s="142" t="s">
        <v>254</v>
      </c>
      <c r="AP192" s="142" t="s">
        <v>255</v>
      </c>
      <c r="AQ192" s="142" t="s">
        <v>256</v>
      </c>
      <c r="AR192" s="144" t="s">
        <v>257</v>
      </c>
      <c r="AS192" s="137" t="s">
        <v>258</v>
      </c>
      <c r="AT192" s="137" t="s">
        <v>259</v>
      </c>
      <c r="AU192" s="137" t="s">
        <v>260</v>
      </c>
      <c r="AV192" s="137" t="s">
        <v>261</v>
      </c>
      <c r="AW192" s="145" t="s">
        <v>262</v>
      </c>
      <c r="AX192" s="146" t="s">
        <v>156</v>
      </c>
      <c r="AY192" s="147" t="s">
        <v>263</v>
      </c>
      <c r="AZ192" s="637"/>
    </row>
    <row r="193" spans="1:52" ht="15.75" thickBot="1">
      <c r="A193" s="679" t="s">
        <v>208</v>
      </c>
      <c r="B193" s="175">
        <f>'5- Valoracion CUALITATIVA'!B225</f>
        <v>44.334975369458128</v>
      </c>
      <c r="C193" s="103" t="s">
        <v>192</v>
      </c>
      <c r="D193" s="160"/>
      <c r="E193" s="105" t="s">
        <v>0</v>
      </c>
      <c r="F193" s="189"/>
      <c r="G193" s="189"/>
      <c r="H193" s="189"/>
      <c r="I193" s="189"/>
      <c r="J193" s="189"/>
      <c r="K193" s="189"/>
      <c r="L193" s="185">
        <f>(3*$F193)+(2*$G193)+$H193+$I193+$J193+$K193</f>
        <v>0</v>
      </c>
      <c r="M193" s="185">
        <f>IF($L193&lt;&gt;0,(($L193-$M$6)/($E$6-$M$6))*100,0)</f>
        <v>0</v>
      </c>
      <c r="N193" s="185">
        <f t="shared" ref="N193:N196" si="111">($M193*$B193)/100</f>
        <v>0</v>
      </c>
      <c r="O193" s="112">
        <v>2</v>
      </c>
      <c r="P193" s="112">
        <v>4</v>
      </c>
      <c r="Q193" s="112">
        <v>4</v>
      </c>
      <c r="R193" s="112">
        <v>1</v>
      </c>
      <c r="S193" s="112">
        <v>4</v>
      </c>
      <c r="T193" s="112">
        <v>1</v>
      </c>
      <c r="U193" s="150">
        <f t="shared" ref="U193:U196" si="112">$O193+$P193+$Q193+$R193+$S193+$T193</f>
        <v>16</v>
      </c>
      <c r="V193" s="150">
        <f>IF($U193&lt;&gt;0,(($U193-$M$6)/($E$6-$M$6))*100,0)</f>
        <v>25</v>
      </c>
      <c r="W193" s="151">
        <f t="shared" ref="W193:W196" si="113">($V193*$B193)/100</f>
        <v>11.083743842364532</v>
      </c>
      <c r="X193" s="663">
        <v>222</v>
      </c>
      <c r="Y193" s="650">
        <v>0</v>
      </c>
      <c r="Z193" s="650">
        <v>20</v>
      </c>
      <c r="AA193" s="650">
        <v>1</v>
      </c>
      <c r="AB193" s="650">
        <v>0.6399999999999999</v>
      </c>
      <c r="AC193" s="650">
        <f>+AB193-AA193</f>
        <v>-0.3600000000000001</v>
      </c>
      <c r="AD193" s="650">
        <v>0.25</v>
      </c>
      <c r="AE193" s="650">
        <f>(1/(1+$AD193))+(($AD193*(ABS(($M197-$V197))-50))/(50*(1+$AD193)))</f>
        <v>0.77775451936897566</v>
      </c>
      <c r="AF193" s="650">
        <f>$AE193*$AC193</f>
        <v>-0.27999162697283131</v>
      </c>
      <c r="AG193" s="651">
        <f>$AF193*$B193</f>
        <v>-12.413421885494984</v>
      </c>
      <c r="AH193" s="152"/>
      <c r="AI193" s="112">
        <v>2</v>
      </c>
      <c r="AJ193" s="112">
        <v>4</v>
      </c>
      <c r="AK193" s="112">
        <v>4</v>
      </c>
      <c r="AL193" s="112">
        <v>1</v>
      </c>
      <c r="AM193" s="112">
        <v>4</v>
      </c>
      <c r="AN193" s="112">
        <v>1</v>
      </c>
      <c r="AO193" s="150">
        <f t="shared" ref="AO193:AO196" si="114">$AI193+$AJ193+$AK193+$AL193+$AM193+$AN193</f>
        <v>16</v>
      </c>
      <c r="AP193" s="150">
        <f t="shared" ref="AP193:AP197" si="115">IF($AO193&lt;&gt;0,(($AO193-$M$6)/($E$6-$M$6))*100,0)</f>
        <v>25</v>
      </c>
      <c r="AQ193" s="151">
        <f t="shared" ref="AQ193:AQ196" si="116">($AP193*$B193)/100</f>
        <v>11.083743842364532</v>
      </c>
      <c r="AR193" s="656">
        <v>20</v>
      </c>
      <c r="AS193" s="650">
        <v>0.64</v>
      </c>
      <c r="AT193" s="650">
        <f>+AS193-AA193</f>
        <v>-0.36</v>
      </c>
      <c r="AU193" s="650">
        <f>(1/(1+$AD193))+(($AD193*(ABS(($M197-$AP197))-50))/(50*(1+$AD193)))</f>
        <v>0.77775451936897566</v>
      </c>
      <c r="AV193" s="650">
        <f>$AT193*$AU193</f>
        <v>-0.27999162697283125</v>
      </c>
      <c r="AW193" s="651">
        <f>$AV193*$B193</f>
        <v>-12.413421885494982</v>
      </c>
      <c r="AX193" s="654">
        <f>$AS197-$Y197</f>
        <v>0</v>
      </c>
      <c r="AY193" s="634">
        <f>$AW193-$AG193</f>
        <v>0</v>
      </c>
      <c r="AZ193" s="636"/>
    </row>
    <row r="194" spans="1:52" ht="15.75" thickBot="1">
      <c r="A194" s="680"/>
      <c r="B194" s="175">
        <f>'5- Valoracion CUALITATIVA'!B226</f>
        <v>44.334975369458128</v>
      </c>
      <c r="C194" s="103" t="s">
        <v>187</v>
      </c>
      <c r="D194" s="161"/>
      <c r="E194" s="114" t="s">
        <v>0</v>
      </c>
      <c r="F194" s="173"/>
      <c r="G194" s="173"/>
      <c r="H194" s="173"/>
      <c r="I194" s="173"/>
      <c r="J194" s="173"/>
      <c r="K194" s="173"/>
      <c r="L194" s="185">
        <f t="shared" ref="L194:L196" si="117">(3*$F194)+(2*$G194)+$H194+$I194+$J194+$K194</f>
        <v>0</v>
      </c>
      <c r="M194" s="185">
        <f t="shared" ref="M194:M196" si="118">IF($L194&lt;&gt;0,(($L194-$M$6)/($E$6-$M$6))*100,0)</f>
        <v>0</v>
      </c>
      <c r="N194" s="185">
        <f t="shared" si="111"/>
        <v>0</v>
      </c>
      <c r="O194" s="112">
        <v>2</v>
      </c>
      <c r="P194" s="112">
        <v>4</v>
      </c>
      <c r="Q194" s="112">
        <v>4</v>
      </c>
      <c r="R194" s="112">
        <v>1</v>
      </c>
      <c r="S194" s="112">
        <v>4</v>
      </c>
      <c r="T194" s="112">
        <v>1</v>
      </c>
      <c r="U194" s="164">
        <f t="shared" si="112"/>
        <v>16</v>
      </c>
      <c r="V194" s="164">
        <f t="shared" ref="V194:V197" si="119">IF($U194&lt;&gt;0,(($U194-$M$6)/($E$6-$M$6))*100,0)</f>
        <v>25</v>
      </c>
      <c r="W194" s="151">
        <f t="shared" si="113"/>
        <v>11.083743842364532</v>
      </c>
      <c r="X194" s="664"/>
      <c r="Y194" s="425"/>
      <c r="Z194" s="425"/>
      <c r="AA194" s="425"/>
      <c r="AB194" s="425"/>
      <c r="AC194" s="425"/>
      <c r="AD194" s="425"/>
      <c r="AE194" s="425"/>
      <c r="AF194" s="425"/>
      <c r="AG194" s="652"/>
      <c r="AH194" s="155"/>
      <c r="AI194" s="112">
        <v>2</v>
      </c>
      <c r="AJ194" s="112">
        <v>4</v>
      </c>
      <c r="AK194" s="112">
        <v>4</v>
      </c>
      <c r="AL194" s="112">
        <v>1</v>
      </c>
      <c r="AM194" s="112">
        <v>4</v>
      </c>
      <c r="AN194" s="112">
        <v>1</v>
      </c>
      <c r="AO194" s="150">
        <f t="shared" si="114"/>
        <v>16</v>
      </c>
      <c r="AP194" s="150">
        <f t="shared" si="115"/>
        <v>25</v>
      </c>
      <c r="AQ194" s="151">
        <f t="shared" si="116"/>
        <v>11.083743842364532</v>
      </c>
      <c r="AR194" s="655"/>
      <c r="AS194" s="425"/>
      <c r="AT194" s="425"/>
      <c r="AU194" s="425"/>
      <c r="AV194" s="425"/>
      <c r="AW194" s="652"/>
      <c r="AX194" s="655"/>
      <c r="AY194" s="635"/>
      <c r="AZ194" s="635"/>
    </row>
    <row r="195" spans="1:52" ht="15.75" thickBot="1">
      <c r="A195" s="680"/>
      <c r="B195" s="175">
        <f>'5- Valoracion CUALITATIVA'!B227</f>
        <v>44.334975369458128</v>
      </c>
      <c r="C195" s="103" t="s">
        <v>196</v>
      </c>
      <c r="D195" s="161"/>
      <c r="E195" s="114" t="s">
        <v>0</v>
      </c>
      <c r="F195" s="173"/>
      <c r="G195" s="173"/>
      <c r="H195" s="173"/>
      <c r="I195" s="173"/>
      <c r="J195" s="173"/>
      <c r="K195" s="173"/>
      <c r="L195" s="185">
        <f t="shared" si="117"/>
        <v>0</v>
      </c>
      <c r="M195" s="185">
        <f t="shared" si="118"/>
        <v>0</v>
      </c>
      <c r="N195" s="185">
        <f t="shared" si="111"/>
        <v>0</v>
      </c>
      <c r="O195" s="112">
        <v>2</v>
      </c>
      <c r="P195" s="112">
        <v>4</v>
      </c>
      <c r="Q195" s="112">
        <v>6</v>
      </c>
      <c r="R195" s="112">
        <v>1</v>
      </c>
      <c r="S195" s="112">
        <v>2</v>
      </c>
      <c r="T195" s="112">
        <v>1</v>
      </c>
      <c r="U195" s="170">
        <f t="shared" si="112"/>
        <v>16</v>
      </c>
      <c r="V195" s="170">
        <f t="shared" si="119"/>
        <v>25</v>
      </c>
      <c r="W195" s="151">
        <f t="shared" si="113"/>
        <v>11.083743842364532</v>
      </c>
      <c r="X195" s="664"/>
      <c r="Y195" s="425"/>
      <c r="Z195" s="425"/>
      <c r="AA195" s="425"/>
      <c r="AB195" s="425"/>
      <c r="AC195" s="425"/>
      <c r="AD195" s="425"/>
      <c r="AE195" s="425"/>
      <c r="AF195" s="425"/>
      <c r="AG195" s="652"/>
      <c r="AH195" s="155"/>
      <c r="AI195" s="112">
        <v>2</v>
      </c>
      <c r="AJ195" s="112">
        <v>4</v>
      </c>
      <c r="AK195" s="112">
        <v>6</v>
      </c>
      <c r="AL195" s="112">
        <v>1</v>
      </c>
      <c r="AM195" s="112">
        <v>2</v>
      </c>
      <c r="AN195" s="112">
        <v>1</v>
      </c>
      <c r="AO195" s="150">
        <f t="shared" si="114"/>
        <v>16</v>
      </c>
      <c r="AP195" s="150">
        <f t="shared" si="115"/>
        <v>25</v>
      </c>
      <c r="AQ195" s="151">
        <f t="shared" si="116"/>
        <v>11.083743842364532</v>
      </c>
      <c r="AR195" s="655"/>
      <c r="AS195" s="425"/>
      <c r="AT195" s="425"/>
      <c r="AU195" s="425"/>
      <c r="AV195" s="425"/>
      <c r="AW195" s="652"/>
      <c r="AX195" s="655"/>
      <c r="AY195" s="635"/>
      <c r="AZ195" s="635"/>
    </row>
    <row r="196" spans="1:52" ht="15.75" thickBot="1">
      <c r="A196" s="680"/>
      <c r="B196" s="175">
        <f>'5- Valoracion CUALITATIVA'!B228</f>
        <v>44.334975369458128</v>
      </c>
      <c r="C196" s="103" t="s">
        <v>122</v>
      </c>
      <c r="D196" s="161"/>
      <c r="E196" s="114" t="s">
        <v>0</v>
      </c>
      <c r="F196" s="173"/>
      <c r="G196" s="173"/>
      <c r="H196" s="173"/>
      <c r="I196" s="173"/>
      <c r="J196" s="173"/>
      <c r="K196" s="173"/>
      <c r="L196" s="185">
        <f t="shared" si="117"/>
        <v>0</v>
      </c>
      <c r="M196" s="185">
        <f t="shared" si="118"/>
        <v>0</v>
      </c>
      <c r="N196" s="185">
        <f t="shared" si="111"/>
        <v>0</v>
      </c>
      <c r="O196" s="112">
        <v>2</v>
      </c>
      <c r="P196" s="112">
        <v>2</v>
      </c>
      <c r="Q196" s="112">
        <v>6</v>
      </c>
      <c r="R196" s="112">
        <v>1</v>
      </c>
      <c r="S196" s="112">
        <v>2</v>
      </c>
      <c r="T196" s="112">
        <v>1</v>
      </c>
      <c r="U196" s="170">
        <f t="shared" si="112"/>
        <v>14</v>
      </c>
      <c r="V196" s="170">
        <f t="shared" si="119"/>
        <v>18.75</v>
      </c>
      <c r="W196" s="151">
        <f t="shared" si="113"/>
        <v>8.3128078817733986</v>
      </c>
      <c r="X196" s="664"/>
      <c r="Y196" s="425"/>
      <c r="Z196" s="425"/>
      <c r="AA196" s="425"/>
      <c r="AB196" s="425"/>
      <c r="AC196" s="425"/>
      <c r="AD196" s="425"/>
      <c r="AE196" s="425"/>
      <c r="AF196" s="425"/>
      <c r="AG196" s="653"/>
      <c r="AH196" s="155"/>
      <c r="AI196" s="112">
        <v>2</v>
      </c>
      <c r="AJ196" s="112">
        <v>2</v>
      </c>
      <c r="AK196" s="112">
        <v>6</v>
      </c>
      <c r="AL196" s="112">
        <v>1</v>
      </c>
      <c r="AM196" s="112">
        <v>2</v>
      </c>
      <c r="AN196" s="112">
        <v>1</v>
      </c>
      <c r="AO196" s="150">
        <f t="shared" si="114"/>
        <v>14</v>
      </c>
      <c r="AP196" s="150">
        <f t="shared" si="115"/>
        <v>18.75</v>
      </c>
      <c r="AQ196" s="151">
        <f t="shared" si="116"/>
        <v>8.3128078817733986</v>
      </c>
      <c r="AR196" s="655"/>
      <c r="AS196" s="425"/>
      <c r="AT196" s="425"/>
      <c r="AU196" s="425"/>
      <c r="AV196" s="425"/>
      <c r="AW196" s="653"/>
      <c r="AX196" s="655"/>
      <c r="AY196" s="635"/>
      <c r="AZ196" s="635"/>
    </row>
    <row r="197" spans="1:52" ht="15.75" thickBot="1">
      <c r="A197" s="681"/>
      <c r="B197" s="175">
        <f>'5- Valoracion CUALITATIVA'!B229</f>
        <v>44.334975369458128</v>
      </c>
      <c r="C197" s="638"/>
      <c r="D197" s="639"/>
      <c r="E197" s="640"/>
      <c r="F197" s="641" t="s">
        <v>183</v>
      </c>
      <c r="G197" s="642"/>
      <c r="H197" s="642"/>
      <c r="I197" s="642"/>
      <c r="J197" s="642"/>
      <c r="K197" s="640"/>
      <c r="L197" s="165">
        <f>IF(SUM($L193:$L196),(1-EXP(-((SUM($L193:$L196)/COUNTIF($L193:$L196,"&gt;0"))^1)))*($E$6-(MAX($L193:$L196)))*(1-1/(EXP((((COUNTIF($L193:$L196,"&gt;0")^1)-1)*0.1))))+(MAX($L193:$L196)),0)</f>
        <v>0</v>
      </c>
      <c r="M197" s="166">
        <f t="shared" ref="M197" si="120">IF($L197&lt;&gt;0,(($L197-$M$6)/($E$6-$M$6))*100,0)</f>
        <v>0</v>
      </c>
      <c r="N197" s="167">
        <f>IF(SUM($L193:$L196),(($M197*$B197)/100),0)</f>
        <v>0</v>
      </c>
      <c r="O197" s="643" t="s">
        <v>184</v>
      </c>
      <c r="P197" s="642"/>
      <c r="Q197" s="642"/>
      <c r="R197" s="642"/>
      <c r="S197" s="642"/>
      <c r="T197" s="640"/>
      <c r="U197" s="165">
        <f>IF(SUM($U193:$U196),(1-EXP(-((SUM($U193:$U196)/COUNTIF($U193:$U196,"&gt;0"))^1)))*($E$6-(MAX($U193:$U196)))*(1-1/(EXP((((COUNTIF($U193:$U196,"&gt;0")^1)-1)*0.1))))+(MAX($U193:$U196)),0)</f>
        <v>22.220361549518046</v>
      </c>
      <c r="V197" s="166">
        <f t="shared" si="119"/>
        <v>44.438629842243891</v>
      </c>
      <c r="W197" s="167">
        <f>IF(SUM($U193:$U196),(($V197*$B197)/100),0)</f>
        <v>19.701855595083497</v>
      </c>
      <c r="X197" s="139" t="s">
        <v>158</v>
      </c>
      <c r="Y197" s="140">
        <f>$N197-$W197</f>
        <v>-19.701855595083497</v>
      </c>
      <c r="Z197" s="644" t="s">
        <v>240</v>
      </c>
      <c r="AA197" s="639"/>
      <c r="AB197" s="639"/>
      <c r="AC197" s="639"/>
      <c r="AD197" s="639"/>
      <c r="AE197" s="639"/>
      <c r="AF197" s="639"/>
      <c r="AG197" s="645"/>
      <c r="AH197" s="646" t="s">
        <v>185</v>
      </c>
      <c r="AI197" s="639"/>
      <c r="AJ197" s="639"/>
      <c r="AK197" s="639"/>
      <c r="AL197" s="639"/>
      <c r="AM197" s="639"/>
      <c r="AN197" s="647"/>
      <c r="AO197" s="156">
        <f>IF(SUM($AO193:$AO196),(1-EXP(-((SUM($AO193:$AO196)/COUNTIF($AO193:$AO196,"&gt;0"))^1)))*($E$6-(MAX($AO193:$AO196)))*(1-1/(EXP((((COUNTIF($AO193:$AO196,"&gt;0")^1)-1)*0.1))))+(MAX($AO193:$AO196)),0)</f>
        <v>22.220361549518046</v>
      </c>
      <c r="AP197" s="156">
        <f t="shared" si="115"/>
        <v>44.438629842243891</v>
      </c>
      <c r="AQ197" s="157">
        <f>IF(SUM($AO193:$AO196),(($AP197*$B197)/100),0)</f>
        <v>19.701855595083497</v>
      </c>
      <c r="AR197" s="158" t="s">
        <v>186</v>
      </c>
      <c r="AS197" s="159">
        <f>$N197-$AQ197</f>
        <v>-19.701855595083497</v>
      </c>
      <c r="AT197" s="648"/>
      <c r="AU197" s="639"/>
      <c r="AV197" s="639"/>
      <c r="AW197" s="645"/>
      <c r="AX197" s="649"/>
      <c r="AY197" s="645"/>
      <c r="AZ197" s="637"/>
    </row>
    <row r="199" spans="1:52" ht="15.75" thickBot="1"/>
    <row r="200" spans="1:52">
      <c r="A200" s="672" t="s">
        <v>146</v>
      </c>
      <c r="B200" s="673" t="s">
        <v>147</v>
      </c>
      <c r="C200" s="674" t="s">
        <v>148</v>
      </c>
      <c r="D200" s="676" t="s">
        <v>149</v>
      </c>
      <c r="E200" s="677" t="s">
        <v>150</v>
      </c>
      <c r="F200" s="631" t="s">
        <v>241</v>
      </c>
      <c r="G200" s="632"/>
      <c r="H200" s="632"/>
      <c r="I200" s="632"/>
      <c r="J200" s="632"/>
      <c r="K200" s="633"/>
      <c r="L200" s="665" t="s">
        <v>152</v>
      </c>
      <c r="M200" s="632"/>
      <c r="N200" s="666"/>
      <c r="O200" s="667" t="s">
        <v>225</v>
      </c>
      <c r="P200" s="658"/>
      <c r="Q200" s="658"/>
      <c r="R200" s="658"/>
      <c r="S200" s="658"/>
      <c r="T200" s="668"/>
      <c r="U200" s="657" t="s">
        <v>152</v>
      </c>
      <c r="V200" s="658"/>
      <c r="W200" s="659"/>
      <c r="X200" s="669" t="s">
        <v>226</v>
      </c>
      <c r="Y200" s="658"/>
      <c r="Z200" s="658"/>
      <c r="AA200" s="658"/>
      <c r="AB200" s="658"/>
      <c r="AC200" s="658"/>
      <c r="AD200" s="658"/>
      <c r="AE200" s="658"/>
      <c r="AF200" s="658"/>
      <c r="AG200" s="658"/>
      <c r="AH200" s="670" t="s">
        <v>154</v>
      </c>
      <c r="AI200" s="657" t="s">
        <v>227</v>
      </c>
      <c r="AJ200" s="658"/>
      <c r="AK200" s="658"/>
      <c r="AL200" s="658"/>
      <c r="AM200" s="658"/>
      <c r="AN200" s="668"/>
      <c r="AO200" s="657" t="s">
        <v>152</v>
      </c>
      <c r="AP200" s="658"/>
      <c r="AQ200" s="659"/>
      <c r="AR200" s="660" t="s">
        <v>228</v>
      </c>
      <c r="AS200" s="658"/>
      <c r="AT200" s="658"/>
      <c r="AU200" s="658"/>
      <c r="AV200" s="658"/>
      <c r="AW200" s="659"/>
      <c r="AX200" s="661" t="s">
        <v>229</v>
      </c>
      <c r="AY200" s="659"/>
      <c r="AZ200" s="662" t="s">
        <v>157</v>
      </c>
    </row>
    <row r="201" spans="1:52" ht="19.5" thickBot="1">
      <c r="A201" s="671"/>
      <c r="B201" s="637"/>
      <c r="C201" s="675"/>
      <c r="D201" s="675"/>
      <c r="E201" s="678"/>
      <c r="F201" s="181" t="s">
        <v>160</v>
      </c>
      <c r="G201" s="182" t="s">
        <v>161</v>
      </c>
      <c r="H201" s="182" t="s">
        <v>162</v>
      </c>
      <c r="I201" s="182" t="s">
        <v>163</v>
      </c>
      <c r="J201" s="182" t="s">
        <v>164</v>
      </c>
      <c r="K201" s="182" t="s">
        <v>165</v>
      </c>
      <c r="L201" s="186" t="s">
        <v>242</v>
      </c>
      <c r="M201" s="186" t="s">
        <v>243</v>
      </c>
      <c r="N201" s="187" t="s">
        <v>244</v>
      </c>
      <c r="O201" s="184" t="s">
        <v>160</v>
      </c>
      <c r="P201" s="141" t="s">
        <v>161</v>
      </c>
      <c r="Q201" s="141" t="s">
        <v>162</v>
      </c>
      <c r="R201" s="141" t="s">
        <v>163</v>
      </c>
      <c r="S201" s="141" t="s">
        <v>164</v>
      </c>
      <c r="T201" s="141" t="s">
        <v>165</v>
      </c>
      <c r="U201" s="142" t="s">
        <v>245</v>
      </c>
      <c r="V201" s="142" t="s">
        <v>246</v>
      </c>
      <c r="W201" s="143" t="s">
        <v>247</v>
      </c>
      <c r="X201" s="136" t="s">
        <v>230</v>
      </c>
      <c r="Y201" s="137" t="s">
        <v>236</v>
      </c>
      <c r="Z201" s="137" t="s">
        <v>237</v>
      </c>
      <c r="AA201" s="137" t="s">
        <v>238</v>
      </c>
      <c r="AB201" s="137" t="s">
        <v>239</v>
      </c>
      <c r="AC201" s="137" t="s">
        <v>231</v>
      </c>
      <c r="AD201" s="137" t="s">
        <v>232</v>
      </c>
      <c r="AE201" s="137" t="s">
        <v>233</v>
      </c>
      <c r="AF201" s="137" t="s">
        <v>234</v>
      </c>
      <c r="AG201" s="138" t="s">
        <v>235</v>
      </c>
      <c r="AH201" s="671"/>
      <c r="AI201" s="141" t="s">
        <v>248</v>
      </c>
      <c r="AJ201" s="141" t="s">
        <v>249</v>
      </c>
      <c r="AK201" s="141" t="s">
        <v>250</v>
      </c>
      <c r="AL201" s="141" t="s">
        <v>251</v>
      </c>
      <c r="AM201" s="141" t="s">
        <v>252</v>
      </c>
      <c r="AN201" s="141" t="s">
        <v>253</v>
      </c>
      <c r="AO201" s="142" t="s">
        <v>254</v>
      </c>
      <c r="AP201" s="142" t="s">
        <v>255</v>
      </c>
      <c r="AQ201" s="142" t="s">
        <v>256</v>
      </c>
      <c r="AR201" s="144" t="s">
        <v>257</v>
      </c>
      <c r="AS201" s="137" t="s">
        <v>258</v>
      </c>
      <c r="AT201" s="137" t="s">
        <v>259</v>
      </c>
      <c r="AU201" s="137" t="s">
        <v>260</v>
      </c>
      <c r="AV201" s="137" t="s">
        <v>261</v>
      </c>
      <c r="AW201" s="145" t="s">
        <v>262</v>
      </c>
      <c r="AX201" s="146" t="s">
        <v>156</v>
      </c>
      <c r="AY201" s="147" t="s">
        <v>263</v>
      </c>
      <c r="AZ201" s="637"/>
    </row>
    <row r="202" spans="1:52" ht="15.75" thickBot="1">
      <c r="A202" s="450" t="s">
        <v>209</v>
      </c>
      <c r="B202" s="175">
        <f>'5- Valoracion CUALITATIVA'!B235</f>
        <v>51.724137931034484</v>
      </c>
      <c r="C202" s="87" t="s">
        <v>108</v>
      </c>
      <c r="D202" s="160"/>
      <c r="E202" s="89" t="s">
        <v>0</v>
      </c>
      <c r="F202" s="189"/>
      <c r="G202" s="189"/>
      <c r="H202" s="189"/>
      <c r="I202" s="189"/>
      <c r="J202" s="189"/>
      <c r="K202" s="189"/>
      <c r="L202" s="185">
        <f>(3*$F202)+(2*$G202)+$H202+$I202+$J202+$K202</f>
        <v>0</v>
      </c>
      <c r="M202" s="185">
        <f>IF($L202&lt;&gt;0,(($L202-$M$6)/($E$6-$M$6))*100,0)</f>
        <v>0</v>
      </c>
      <c r="N202" s="185">
        <f t="shared" ref="N202:N205" si="121">($M202*$B202)/100</f>
        <v>0</v>
      </c>
      <c r="O202" s="95">
        <v>4</v>
      </c>
      <c r="P202" s="95">
        <v>2</v>
      </c>
      <c r="Q202" s="95">
        <v>6</v>
      </c>
      <c r="R202" s="95">
        <v>4</v>
      </c>
      <c r="S202" s="95">
        <v>2</v>
      </c>
      <c r="T202" s="95">
        <v>1</v>
      </c>
      <c r="U202" s="150">
        <f t="shared" ref="U202:U205" si="122">$O202+$P202+$Q202+$R202+$S202+$T202</f>
        <v>19</v>
      </c>
      <c r="V202" s="150">
        <f>IF($U202&lt;&gt;0,(($U202-$M$6)/($E$6-$M$6))*100,0)</f>
        <v>34.375</v>
      </c>
      <c r="W202" s="151">
        <f t="shared" ref="W202:W205" si="123">($V202*$B202)/100</f>
        <v>17.780172413793103</v>
      </c>
      <c r="X202" s="663">
        <v>227</v>
      </c>
      <c r="Y202" s="650">
        <v>60</v>
      </c>
      <c r="Z202" s="650">
        <v>50</v>
      </c>
      <c r="AA202" s="650">
        <v>0.6</v>
      </c>
      <c r="AB202" s="650">
        <v>0.5</v>
      </c>
      <c r="AC202" s="650">
        <f>+AB202-AA202</f>
        <v>-9.9999999999999978E-2</v>
      </c>
      <c r="AD202" s="650">
        <v>0.25</v>
      </c>
      <c r="AE202" s="650">
        <f>(1/(1+$AD202))+(($AD202*(ABS(($M206-$V206))-50))/(50*(1+$AD202)))</f>
        <v>0.82405567165060045</v>
      </c>
      <c r="AF202" s="650">
        <f>$AE202*$AC202</f>
        <v>-8.240556716506002E-2</v>
      </c>
      <c r="AG202" s="651">
        <f>$AF202*$B202</f>
        <v>-4.2623569223306905</v>
      </c>
      <c r="AH202" s="152"/>
      <c r="AI202" s="95">
        <v>4</v>
      </c>
      <c r="AJ202" s="95">
        <v>2</v>
      </c>
      <c r="AK202" s="95">
        <v>6</v>
      </c>
      <c r="AL202" s="95">
        <v>4</v>
      </c>
      <c r="AM202" s="95">
        <v>2</v>
      </c>
      <c r="AN202" s="95">
        <v>1</v>
      </c>
      <c r="AO202" s="150">
        <f t="shared" ref="AO202:AO205" si="124">$AI202+$AJ202+$AK202+$AL202+$AM202+$AN202</f>
        <v>19</v>
      </c>
      <c r="AP202" s="150">
        <f t="shared" ref="AP202:AP206" si="125">IF($AO202&lt;&gt;0,(($AO202-$M$6)/($E$6-$M$6))*100,0)</f>
        <v>34.375</v>
      </c>
      <c r="AQ202" s="151">
        <f t="shared" ref="AQ202:AQ205" si="126">($AP202*$B202)/100</f>
        <v>17.780172413793103</v>
      </c>
      <c r="AR202" s="656">
        <v>50</v>
      </c>
      <c r="AS202" s="650">
        <v>0.5</v>
      </c>
      <c r="AT202" s="650">
        <f>+AS202-AA202</f>
        <v>-9.9999999999999978E-2</v>
      </c>
      <c r="AU202" s="650">
        <f>(1/(1+$AD202))+(($AD202*(ABS(($M206-$AP206))-50))/(50*(1+$AD202)))</f>
        <v>0.82405567165060045</v>
      </c>
      <c r="AV202" s="650">
        <f>$AT202*$AU202</f>
        <v>-8.240556716506002E-2</v>
      </c>
      <c r="AW202" s="651">
        <f>$AV202*$B202</f>
        <v>-4.2623569223306905</v>
      </c>
      <c r="AX202" s="654">
        <f>$AS206-$Y206</f>
        <v>0</v>
      </c>
      <c r="AY202" s="634">
        <f>$AW202-$AG202</f>
        <v>0</v>
      </c>
      <c r="AZ202" s="636"/>
    </row>
    <row r="203" spans="1:52" ht="15.75" thickBot="1">
      <c r="A203" s="451"/>
      <c r="B203" s="175">
        <f>'5- Valoracion CUALITATIVA'!B236</f>
        <v>51.724137931034484</v>
      </c>
      <c r="C203" s="103" t="s">
        <v>109</v>
      </c>
      <c r="D203" s="161"/>
      <c r="E203" s="105" t="s">
        <v>0</v>
      </c>
      <c r="F203" s="173"/>
      <c r="G203" s="173"/>
      <c r="H203" s="173"/>
      <c r="I203" s="173"/>
      <c r="J203" s="173"/>
      <c r="K203" s="173"/>
      <c r="L203" s="185">
        <f t="shared" ref="L203:L205" si="127">(3*$F203)+(2*$G203)+$H203+$I203+$J203+$K203</f>
        <v>0</v>
      </c>
      <c r="M203" s="185">
        <f t="shared" ref="M203:M205" si="128">IF($L203&lt;&gt;0,(($L203-$M$6)/($E$6-$M$6))*100,0)</f>
        <v>0</v>
      </c>
      <c r="N203" s="185">
        <f t="shared" si="121"/>
        <v>0</v>
      </c>
      <c r="O203" s="112">
        <v>4</v>
      </c>
      <c r="P203" s="112">
        <v>4</v>
      </c>
      <c r="Q203" s="112">
        <v>6</v>
      </c>
      <c r="R203" s="112">
        <v>4</v>
      </c>
      <c r="S203" s="112">
        <v>2</v>
      </c>
      <c r="T203" s="112">
        <v>1</v>
      </c>
      <c r="U203" s="164">
        <f t="shared" si="122"/>
        <v>21</v>
      </c>
      <c r="V203" s="164">
        <f t="shared" ref="V203:V206" si="129">IF($U203&lt;&gt;0,(($U203-$M$6)/($E$6-$M$6))*100,0)</f>
        <v>40.625</v>
      </c>
      <c r="W203" s="151">
        <f t="shared" si="123"/>
        <v>21.012931034482758</v>
      </c>
      <c r="X203" s="664"/>
      <c r="Y203" s="425"/>
      <c r="Z203" s="425"/>
      <c r="AA203" s="425"/>
      <c r="AB203" s="425"/>
      <c r="AC203" s="425"/>
      <c r="AD203" s="425"/>
      <c r="AE203" s="425"/>
      <c r="AF203" s="425"/>
      <c r="AG203" s="652"/>
      <c r="AH203" s="155"/>
      <c r="AI203" s="112">
        <v>4</v>
      </c>
      <c r="AJ203" s="112">
        <v>4</v>
      </c>
      <c r="AK203" s="112">
        <v>6</v>
      </c>
      <c r="AL203" s="112">
        <v>4</v>
      </c>
      <c r="AM203" s="112">
        <v>2</v>
      </c>
      <c r="AN203" s="112">
        <v>1</v>
      </c>
      <c r="AO203" s="150">
        <f t="shared" si="124"/>
        <v>21</v>
      </c>
      <c r="AP203" s="150">
        <f t="shared" si="125"/>
        <v>40.625</v>
      </c>
      <c r="AQ203" s="151">
        <f t="shared" si="126"/>
        <v>21.012931034482758</v>
      </c>
      <c r="AR203" s="655"/>
      <c r="AS203" s="425"/>
      <c r="AT203" s="425"/>
      <c r="AU203" s="425"/>
      <c r="AV203" s="425"/>
      <c r="AW203" s="652"/>
      <c r="AX203" s="655"/>
      <c r="AY203" s="635"/>
      <c r="AZ203" s="635"/>
    </row>
    <row r="204" spans="1:52" ht="15.75" thickBot="1">
      <c r="A204" s="451"/>
      <c r="B204" s="175">
        <f>'5- Valoracion CUALITATIVA'!B237</f>
        <v>51.724137931034484</v>
      </c>
      <c r="C204" s="103" t="s">
        <v>115</v>
      </c>
      <c r="D204" s="161"/>
      <c r="E204" s="114" t="s">
        <v>0</v>
      </c>
      <c r="F204" s="173"/>
      <c r="G204" s="173"/>
      <c r="H204" s="173"/>
      <c r="I204" s="173"/>
      <c r="J204" s="173"/>
      <c r="K204" s="173"/>
      <c r="L204" s="185">
        <f t="shared" si="127"/>
        <v>0</v>
      </c>
      <c r="M204" s="185">
        <f t="shared" si="128"/>
        <v>0</v>
      </c>
      <c r="N204" s="185">
        <f t="shared" si="121"/>
        <v>0</v>
      </c>
      <c r="O204" s="112">
        <v>4</v>
      </c>
      <c r="P204" s="112">
        <v>4</v>
      </c>
      <c r="Q204" s="112">
        <v>6</v>
      </c>
      <c r="R204" s="112">
        <v>4</v>
      </c>
      <c r="S204" s="112">
        <v>2</v>
      </c>
      <c r="T204" s="112">
        <v>1</v>
      </c>
      <c r="U204" s="170">
        <f t="shared" si="122"/>
        <v>21</v>
      </c>
      <c r="V204" s="170">
        <f t="shared" si="129"/>
        <v>40.625</v>
      </c>
      <c r="W204" s="151">
        <f t="shared" si="123"/>
        <v>21.012931034482758</v>
      </c>
      <c r="X204" s="664"/>
      <c r="Y204" s="425"/>
      <c r="Z204" s="425"/>
      <c r="AA204" s="425"/>
      <c r="AB204" s="425"/>
      <c r="AC204" s="425"/>
      <c r="AD204" s="425"/>
      <c r="AE204" s="425"/>
      <c r="AF204" s="425"/>
      <c r="AG204" s="652"/>
      <c r="AH204" s="155"/>
      <c r="AI204" s="112">
        <v>4</v>
      </c>
      <c r="AJ204" s="112">
        <v>4</v>
      </c>
      <c r="AK204" s="112">
        <v>6</v>
      </c>
      <c r="AL204" s="112">
        <v>4</v>
      </c>
      <c r="AM204" s="112">
        <v>2</v>
      </c>
      <c r="AN204" s="112">
        <v>1</v>
      </c>
      <c r="AO204" s="150">
        <f t="shared" si="124"/>
        <v>21</v>
      </c>
      <c r="AP204" s="150">
        <f t="shared" si="125"/>
        <v>40.625</v>
      </c>
      <c r="AQ204" s="151">
        <f t="shared" si="126"/>
        <v>21.012931034482758</v>
      </c>
      <c r="AR204" s="655"/>
      <c r="AS204" s="425"/>
      <c r="AT204" s="425"/>
      <c r="AU204" s="425"/>
      <c r="AV204" s="425"/>
      <c r="AW204" s="652"/>
      <c r="AX204" s="655"/>
      <c r="AY204" s="635"/>
      <c r="AZ204" s="635"/>
    </row>
    <row r="205" spans="1:52" ht="15.75" thickBot="1">
      <c r="A205" s="451"/>
      <c r="B205" s="175">
        <f>'5- Valoracion CUALITATIVA'!B238</f>
        <v>51.724137931034484</v>
      </c>
      <c r="C205" s="103" t="s">
        <v>116</v>
      </c>
      <c r="D205" s="161"/>
      <c r="E205" s="114" t="s">
        <v>0</v>
      </c>
      <c r="F205" s="173"/>
      <c r="G205" s="173"/>
      <c r="H205" s="173"/>
      <c r="I205" s="173"/>
      <c r="J205" s="173"/>
      <c r="K205" s="173"/>
      <c r="L205" s="185">
        <f t="shared" si="127"/>
        <v>0</v>
      </c>
      <c r="M205" s="185">
        <f t="shared" si="128"/>
        <v>0</v>
      </c>
      <c r="N205" s="185">
        <f t="shared" si="121"/>
        <v>0</v>
      </c>
      <c r="O205" s="112">
        <v>2</v>
      </c>
      <c r="P205" s="112">
        <v>1</v>
      </c>
      <c r="Q205" s="112">
        <v>4</v>
      </c>
      <c r="R205" s="112">
        <v>1</v>
      </c>
      <c r="S205" s="112">
        <v>2</v>
      </c>
      <c r="T205" s="112">
        <v>1</v>
      </c>
      <c r="U205" s="170">
        <f t="shared" si="122"/>
        <v>11</v>
      </c>
      <c r="V205" s="170">
        <f t="shared" si="129"/>
        <v>9.375</v>
      </c>
      <c r="W205" s="151">
        <f t="shared" si="123"/>
        <v>4.8491379310344831</v>
      </c>
      <c r="X205" s="664"/>
      <c r="Y205" s="425"/>
      <c r="Z205" s="425"/>
      <c r="AA205" s="425"/>
      <c r="AB205" s="425"/>
      <c r="AC205" s="425"/>
      <c r="AD205" s="425"/>
      <c r="AE205" s="425"/>
      <c r="AF205" s="425"/>
      <c r="AG205" s="653"/>
      <c r="AH205" s="155"/>
      <c r="AI205" s="112">
        <v>2</v>
      </c>
      <c r="AJ205" s="112">
        <v>1</v>
      </c>
      <c r="AK205" s="112">
        <v>4</v>
      </c>
      <c r="AL205" s="112">
        <v>1</v>
      </c>
      <c r="AM205" s="112">
        <v>2</v>
      </c>
      <c r="AN205" s="112">
        <v>1</v>
      </c>
      <c r="AO205" s="150">
        <f t="shared" si="124"/>
        <v>11</v>
      </c>
      <c r="AP205" s="150">
        <f t="shared" si="125"/>
        <v>9.375</v>
      </c>
      <c r="AQ205" s="151">
        <f t="shared" si="126"/>
        <v>4.8491379310344831</v>
      </c>
      <c r="AR205" s="655"/>
      <c r="AS205" s="425"/>
      <c r="AT205" s="425"/>
      <c r="AU205" s="425"/>
      <c r="AV205" s="425"/>
      <c r="AW205" s="653"/>
      <c r="AX205" s="655"/>
      <c r="AY205" s="635"/>
      <c r="AZ205" s="635"/>
    </row>
    <row r="206" spans="1:52" ht="15.75" thickBot="1">
      <c r="A206" s="452"/>
      <c r="B206" s="175">
        <f>'5- Valoracion CUALITATIVA'!B239</f>
        <v>51.724137931034484</v>
      </c>
      <c r="C206" s="638"/>
      <c r="D206" s="639"/>
      <c r="E206" s="640"/>
      <c r="F206" s="641" t="s">
        <v>183</v>
      </c>
      <c r="G206" s="642"/>
      <c r="H206" s="642"/>
      <c r="I206" s="642"/>
      <c r="J206" s="642"/>
      <c r="K206" s="640"/>
      <c r="L206" s="165">
        <f>IF(SUM($L202:$L205),(1-EXP(-((SUM($L202:$L205)/COUNTIF($L202:$L205,"&gt;0"))^1)))*($E$6-(MAX($L202:$L205)))*(1-1/(EXP((((COUNTIF($L202:$L205,"&gt;0")^1)-1)*0.1))))+(MAX($L202:$L205)),0)</f>
        <v>0</v>
      </c>
      <c r="M206" s="166">
        <f t="shared" ref="M206" si="130">IF($L206&lt;&gt;0,(($L206-$M$6)/($E$6-$M$6))*100,0)</f>
        <v>0</v>
      </c>
      <c r="N206" s="167">
        <f>IF(SUM($L202:$L205),(($M206*$B206)/100),0)</f>
        <v>0</v>
      </c>
      <c r="O206" s="643" t="s">
        <v>184</v>
      </c>
      <c r="P206" s="642"/>
      <c r="Q206" s="642"/>
      <c r="R206" s="642"/>
      <c r="S206" s="642"/>
      <c r="T206" s="640"/>
      <c r="U206" s="165">
        <f>IF(SUM($U202:$U205),(1-EXP(-((SUM($U202:$U205)/COUNTIF($U202:$U205,"&gt;0"))^1)))*($E$6-(MAX($U202:$U205)))*(1-1/(EXP((((COUNTIF($U202:$U205,"&gt;0")^1)-1)*0.1))))+(MAX($U202:$U205)),0)</f>
        <v>25.924453732048029</v>
      </c>
      <c r="V206" s="166">
        <f t="shared" si="129"/>
        <v>56.013917912650093</v>
      </c>
      <c r="W206" s="167">
        <f>IF(SUM($U202:$U205),(($V206*$B206)/100),0)</f>
        <v>28.972716161715567</v>
      </c>
      <c r="X206" s="139" t="s">
        <v>158</v>
      </c>
      <c r="Y206" s="140">
        <f>$N206-$W206</f>
        <v>-28.972716161715567</v>
      </c>
      <c r="Z206" s="644" t="s">
        <v>240</v>
      </c>
      <c r="AA206" s="639"/>
      <c r="AB206" s="639"/>
      <c r="AC206" s="639"/>
      <c r="AD206" s="639"/>
      <c r="AE206" s="639"/>
      <c r="AF206" s="639"/>
      <c r="AG206" s="645"/>
      <c r="AH206" s="646" t="s">
        <v>185</v>
      </c>
      <c r="AI206" s="639"/>
      <c r="AJ206" s="639"/>
      <c r="AK206" s="639"/>
      <c r="AL206" s="639"/>
      <c r="AM206" s="639"/>
      <c r="AN206" s="647"/>
      <c r="AO206" s="156">
        <f>IF(SUM($AO202:$AO205),(1-EXP(-((SUM($AO202:$AO205)/COUNTIF($AO202:$AO205,"&gt;0"))^1)))*($E$6-(MAX($AO202:$AO205)))*(1-1/(EXP((((COUNTIF($AO202:$AO205,"&gt;0")^1)-1)*0.1))))+(MAX($AO202:$AO205)),0)</f>
        <v>25.924453732048029</v>
      </c>
      <c r="AP206" s="156">
        <f t="shared" si="125"/>
        <v>56.013917912650093</v>
      </c>
      <c r="AQ206" s="157">
        <f>IF(SUM($AO202:$AO205),(($AP206*$B206)/100),0)</f>
        <v>28.972716161715567</v>
      </c>
      <c r="AR206" s="158" t="s">
        <v>186</v>
      </c>
      <c r="AS206" s="159">
        <f>$N206-$AQ206</f>
        <v>-28.972716161715567</v>
      </c>
      <c r="AT206" s="648"/>
      <c r="AU206" s="639"/>
      <c r="AV206" s="639"/>
      <c r="AW206" s="645"/>
      <c r="AX206" s="649"/>
      <c r="AY206" s="645"/>
      <c r="AZ206" s="637"/>
    </row>
    <row r="208" spans="1:52" ht="15.75" thickBot="1"/>
    <row r="209" spans="1:52">
      <c r="A209" s="672" t="s">
        <v>146</v>
      </c>
      <c r="B209" s="673" t="s">
        <v>147</v>
      </c>
      <c r="C209" s="674" t="s">
        <v>148</v>
      </c>
      <c r="D209" s="676" t="s">
        <v>149</v>
      </c>
      <c r="E209" s="677" t="s">
        <v>150</v>
      </c>
      <c r="F209" s="631" t="s">
        <v>241</v>
      </c>
      <c r="G209" s="632"/>
      <c r="H209" s="632"/>
      <c r="I209" s="632"/>
      <c r="J209" s="632"/>
      <c r="K209" s="633"/>
      <c r="L209" s="665" t="s">
        <v>152</v>
      </c>
      <c r="M209" s="632"/>
      <c r="N209" s="666"/>
      <c r="O209" s="667" t="s">
        <v>225</v>
      </c>
      <c r="P209" s="658"/>
      <c r="Q209" s="658"/>
      <c r="R209" s="658"/>
      <c r="S209" s="658"/>
      <c r="T209" s="668"/>
      <c r="U209" s="657" t="s">
        <v>152</v>
      </c>
      <c r="V209" s="658"/>
      <c r="W209" s="659"/>
      <c r="X209" s="669" t="s">
        <v>226</v>
      </c>
      <c r="Y209" s="658"/>
      <c r="Z209" s="658"/>
      <c r="AA209" s="658"/>
      <c r="AB209" s="658"/>
      <c r="AC209" s="658"/>
      <c r="AD209" s="658"/>
      <c r="AE209" s="658"/>
      <c r="AF209" s="658"/>
      <c r="AG209" s="658"/>
      <c r="AH209" s="670" t="s">
        <v>154</v>
      </c>
      <c r="AI209" s="657" t="s">
        <v>227</v>
      </c>
      <c r="AJ209" s="658"/>
      <c r="AK209" s="658"/>
      <c r="AL209" s="658"/>
      <c r="AM209" s="658"/>
      <c r="AN209" s="668"/>
      <c r="AO209" s="657" t="s">
        <v>152</v>
      </c>
      <c r="AP209" s="658"/>
      <c r="AQ209" s="659"/>
      <c r="AR209" s="660" t="s">
        <v>228</v>
      </c>
      <c r="AS209" s="658"/>
      <c r="AT209" s="658"/>
      <c r="AU209" s="658"/>
      <c r="AV209" s="658"/>
      <c r="AW209" s="659"/>
      <c r="AX209" s="661" t="s">
        <v>229</v>
      </c>
      <c r="AY209" s="659"/>
      <c r="AZ209" s="662" t="s">
        <v>157</v>
      </c>
    </row>
    <row r="210" spans="1:52" ht="19.5" thickBot="1">
      <c r="A210" s="671"/>
      <c r="B210" s="637"/>
      <c r="C210" s="675"/>
      <c r="D210" s="675"/>
      <c r="E210" s="678"/>
      <c r="F210" s="181" t="s">
        <v>160</v>
      </c>
      <c r="G210" s="182" t="s">
        <v>161</v>
      </c>
      <c r="H210" s="182" t="s">
        <v>162</v>
      </c>
      <c r="I210" s="182" t="s">
        <v>163</v>
      </c>
      <c r="J210" s="182" t="s">
        <v>164</v>
      </c>
      <c r="K210" s="182" t="s">
        <v>165</v>
      </c>
      <c r="L210" s="186" t="s">
        <v>242</v>
      </c>
      <c r="M210" s="186" t="s">
        <v>243</v>
      </c>
      <c r="N210" s="187" t="s">
        <v>244</v>
      </c>
      <c r="O210" s="184" t="s">
        <v>160</v>
      </c>
      <c r="P210" s="141" t="s">
        <v>161</v>
      </c>
      <c r="Q210" s="141" t="s">
        <v>162</v>
      </c>
      <c r="R210" s="141" t="s">
        <v>163</v>
      </c>
      <c r="S210" s="141" t="s">
        <v>164</v>
      </c>
      <c r="T210" s="141" t="s">
        <v>165</v>
      </c>
      <c r="U210" s="142" t="s">
        <v>245</v>
      </c>
      <c r="V210" s="142" t="s">
        <v>246</v>
      </c>
      <c r="W210" s="143" t="s">
        <v>247</v>
      </c>
      <c r="X210" s="136" t="s">
        <v>230</v>
      </c>
      <c r="Y210" s="137" t="s">
        <v>236</v>
      </c>
      <c r="Z210" s="137" t="s">
        <v>237</v>
      </c>
      <c r="AA210" s="137" t="s">
        <v>238</v>
      </c>
      <c r="AB210" s="137" t="s">
        <v>239</v>
      </c>
      <c r="AC210" s="137" t="s">
        <v>231</v>
      </c>
      <c r="AD210" s="137" t="s">
        <v>232</v>
      </c>
      <c r="AE210" s="137" t="s">
        <v>233</v>
      </c>
      <c r="AF210" s="137" t="s">
        <v>234</v>
      </c>
      <c r="AG210" s="138" t="s">
        <v>235</v>
      </c>
      <c r="AH210" s="671"/>
      <c r="AI210" s="141" t="s">
        <v>248</v>
      </c>
      <c r="AJ210" s="141" t="s">
        <v>249</v>
      </c>
      <c r="AK210" s="141" t="s">
        <v>250</v>
      </c>
      <c r="AL210" s="141" t="s">
        <v>251</v>
      </c>
      <c r="AM210" s="141" t="s">
        <v>252</v>
      </c>
      <c r="AN210" s="141" t="s">
        <v>253</v>
      </c>
      <c r="AO210" s="142" t="s">
        <v>254</v>
      </c>
      <c r="AP210" s="142" t="s">
        <v>255</v>
      </c>
      <c r="AQ210" s="142" t="s">
        <v>256</v>
      </c>
      <c r="AR210" s="144" t="s">
        <v>257</v>
      </c>
      <c r="AS210" s="137" t="s">
        <v>258</v>
      </c>
      <c r="AT210" s="137" t="s">
        <v>259</v>
      </c>
      <c r="AU210" s="137" t="s">
        <v>260</v>
      </c>
      <c r="AV210" s="137" t="s">
        <v>261</v>
      </c>
      <c r="AW210" s="145" t="s">
        <v>262</v>
      </c>
      <c r="AX210" s="146" t="s">
        <v>156</v>
      </c>
      <c r="AY210" s="147" t="s">
        <v>263</v>
      </c>
      <c r="AZ210" s="637"/>
    </row>
    <row r="211" spans="1:52" ht="15.75" thickBot="1">
      <c r="A211" s="450" t="s">
        <v>66</v>
      </c>
      <c r="B211" s="175">
        <f>'5- Valoracion CUALITATIVA'!B244</f>
        <v>30.290736984448952</v>
      </c>
      <c r="C211" s="87" t="s">
        <v>108</v>
      </c>
      <c r="D211" s="160"/>
      <c r="E211" s="89" t="s">
        <v>0</v>
      </c>
      <c r="F211" s="91"/>
      <c r="G211" s="91"/>
      <c r="H211" s="91"/>
      <c r="I211" s="91"/>
      <c r="J211" s="91"/>
      <c r="K211" s="91"/>
      <c r="L211" s="185">
        <f>(3*$F211)+(2*$G211)+$H211+$I211+$J211+$K211</f>
        <v>0</v>
      </c>
      <c r="M211" s="185">
        <f>IF($L211&lt;&gt;0,(($L211-$M$6)/($E$6-$M$6))*100,0)</f>
        <v>0</v>
      </c>
      <c r="N211" s="185">
        <f t="shared" ref="N211:N224" si="131">($M211*$B211)/100</f>
        <v>0</v>
      </c>
      <c r="O211" s="95">
        <v>4</v>
      </c>
      <c r="P211" s="95">
        <v>4</v>
      </c>
      <c r="Q211" s="95">
        <v>4</v>
      </c>
      <c r="R211" s="95">
        <v>4</v>
      </c>
      <c r="S211" s="95">
        <v>4</v>
      </c>
      <c r="T211" s="95">
        <v>1</v>
      </c>
      <c r="U211" s="150">
        <f t="shared" ref="U211:U224" si="132">$O211+$P211+$Q211+$R211+$S211+$T211</f>
        <v>21</v>
      </c>
      <c r="V211" s="150">
        <f>IF($U211&lt;&gt;0,(($U211-$M$6)/($E$6-$M$6))*100,0)</f>
        <v>40.625</v>
      </c>
      <c r="W211" s="151">
        <f t="shared" ref="W211:W224" si="133">($V211*$B211)/100</f>
        <v>12.305611899932387</v>
      </c>
      <c r="X211" s="663">
        <v>232</v>
      </c>
      <c r="Y211" s="650">
        <v>45</v>
      </c>
      <c r="Z211" s="650">
        <v>10</v>
      </c>
      <c r="AA211" s="650">
        <v>0.69750000000000001</v>
      </c>
      <c r="AB211" s="650">
        <v>0.19</v>
      </c>
      <c r="AC211" s="650">
        <f>+AB211-AA211</f>
        <v>-0.50750000000000006</v>
      </c>
      <c r="AD211" s="650">
        <v>0.25</v>
      </c>
      <c r="AE211" s="650">
        <f>(1/(1+$AD211))+(($AD211*(ABS(($M225-$V225))-50))/(50*(1+$AD211)))</f>
        <v>0.6655534000139034</v>
      </c>
      <c r="AF211" s="650">
        <f>$AE211*$AC211</f>
        <v>-0.337768350507056</v>
      </c>
      <c r="AG211" s="651">
        <f>$AF211*$B211</f>
        <v>-10.231252266880398</v>
      </c>
      <c r="AH211" s="152"/>
      <c r="AI211" s="100">
        <v>2</v>
      </c>
      <c r="AJ211" s="100">
        <v>2</v>
      </c>
      <c r="AK211" s="100">
        <v>4</v>
      </c>
      <c r="AL211" s="100">
        <v>4</v>
      </c>
      <c r="AM211" s="100">
        <v>4</v>
      </c>
      <c r="AN211" s="100">
        <v>1</v>
      </c>
      <c r="AO211" s="150">
        <f t="shared" ref="AO211:AO224" si="134">$AI211+$AJ211+$AK211+$AL211+$AM211+$AN211</f>
        <v>17</v>
      </c>
      <c r="AP211" s="150">
        <f t="shared" ref="AP211:AP225" si="135">IF($AO211&lt;&gt;0,(($AO211-$M$6)/($E$6-$M$6))*100,0)</f>
        <v>28.125</v>
      </c>
      <c r="AQ211" s="151">
        <f t="shared" ref="AQ211:AQ224" si="136">($AP211*$B211)/100</f>
        <v>8.5192697768762677</v>
      </c>
      <c r="AR211" s="656">
        <v>25</v>
      </c>
      <c r="AS211" s="650">
        <v>0.438</v>
      </c>
      <c r="AT211" s="650">
        <f>+AS211-AA211</f>
        <v>-0.25950000000000001</v>
      </c>
      <c r="AU211" s="650">
        <f>(1/(1+$AD211))+(($AD211*(ABS(($M225-$AP225))-50))/(50*(1+$AD211)))</f>
        <v>0.62876545582059362</v>
      </c>
      <c r="AV211" s="650">
        <f>$AT211*$AU211</f>
        <v>-0.16316463578544405</v>
      </c>
      <c r="AW211" s="651">
        <f>$AV211*$B211</f>
        <v>-4.942377067740293</v>
      </c>
      <c r="AX211" s="654">
        <f>$AS225-$Y225</f>
        <v>2.7858348543953362</v>
      </c>
      <c r="AY211" s="634">
        <f>$AW211-$AG211</f>
        <v>5.2888751991401053</v>
      </c>
      <c r="AZ211" s="636"/>
    </row>
    <row r="212" spans="1:52" ht="15.75" thickBot="1">
      <c r="A212" s="451"/>
      <c r="B212" s="175">
        <f>'5- Valoracion CUALITATIVA'!B245</f>
        <v>30.290736984448952</v>
      </c>
      <c r="C212" s="103" t="s">
        <v>114</v>
      </c>
      <c r="D212" s="161"/>
      <c r="E212" s="114" t="s">
        <v>0</v>
      </c>
      <c r="F212" s="107"/>
      <c r="G212" s="107"/>
      <c r="H212" s="107"/>
      <c r="I212" s="107"/>
      <c r="J212" s="107"/>
      <c r="K212" s="107"/>
      <c r="L212" s="185">
        <f t="shared" ref="L212:L224" si="137">(3*$F212)+(2*$G212)+$H212+$I212+$J212+$K212</f>
        <v>0</v>
      </c>
      <c r="M212" s="185">
        <f t="shared" ref="M212:M224" si="138">IF($L212&lt;&gt;0,(($L212-$M$6)/($E$6-$M$6))*100,0)</f>
        <v>0</v>
      </c>
      <c r="N212" s="185">
        <f t="shared" si="131"/>
        <v>0</v>
      </c>
      <c r="O212" s="112">
        <v>4</v>
      </c>
      <c r="P212" s="112">
        <v>2</v>
      </c>
      <c r="Q212" s="112">
        <v>4</v>
      </c>
      <c r="R212" s="112">
        <v>1</v>
      </c>
      <c r="S212" s="112">
        <v>2</v>
      </c>
      <c r="T212" s="112">
        <v>1</v>
      </c>
      <c r="U212" s="164">
        <f t="shared" si="132"/>
        <v>14</v>
      </c>
      <c r="V212" s="164">
        <f t="shared" ref="V212:V225" si="139">IF($U212&lt;&gt;0,(($U212-$M$6)/($E$6-$M$6))*100,0)</f>
        <v>18.75</v>
      </c>
      <c r="W212" s="151">
        <f t="shared" si="133"/>
        <v>5.6795131845841782</v>
      </c>
      <c r="X212" s="664"/>
      <c r="Y212" s="425"/>
      <c r="Z212" s="425"/>
      <c r="AA212" s="425"/>
      <c r="AB212" s="425"/>
      <c r="AC212" s="425"/>
      <c r="AD212" s="425"/>
      <c r="AE212" s="425"/>
      <c r="AF212" s="425"/>
      <c r="AG212" s="652"/>
      <c r="AH212" s="155"/>
      <c r="AI212" s="112">
        <v>4</v>
      </c>
      <c r="AJ212" s="112">
        <v>2</v>
      </c>
      <c r="AK212" s="112">
        <v>4</v>
      </c>
      <c r="AL212" s="112">
        <v>1</v>
      </c>
      <c r="AM212" s="112">
        <v>2</v>
      </c>
      <c r="AN212" s="112">
        <v>1</v>
      </c>
      <c r="AO212" s="150">
        <f t="shared" si="134"/>
        <v>14</v>
      </c>
      <c r="AP212" s="150">
        <f t="shared" si="135"/>
        <v>18.75</v>
      </c>
      <c r="AQ212" s="151">
        <f t="shared" si="136"/>
        <v>5.6795131845841782</v>
      </c>
      <c r="AR212" s="655"/>
      <c r="AS212" s="425"/>
      <c r="AT212" s="425"/>
      <c r="AU212" s="425"/>
      <c r="AV212" s="425"/>
      <c r="AW212" s="652"/>
      <c r="AX212" s="655"/>
      <c r="AY212" s="635"/>
      <c r="AZ212" s="635"/>
    </row>
    <row r="213" spans="1:52" ht="15.75" thickBot="1">
      <c r="A213" s="451"/>
      <c r="B213" s="175">
        <f>'5- Valoracion CUALITATIVA'!B246</f>
        <v>30.290736984448952</v>
      </c>
      <c r="C213" s="103" t="s">
        <v>116</v>
      </c>
      <c r="D213" s="161"/>
      <c r="E213" s="114" t="s">
        <v>0</v>
      </c>
      <c r="F213" s="107"/>
      <c r="G213" s="107"/>
      <c r="H213" s="107"/>
      <c r="I213" s="107"/>
      <c r="J213" s="107"/>
      <c r="K213" s="107"/>
      <c r="L213" s="185">
        <f t="shared" si="137"/>
        <v>0</v>
      </c>
      <c r="M213" s="185">
        <f t="shared" si="138"/>
        <v>0</v>
      </c>
      <c r="N213" s="185">
        <f t="shared" si="131"/>
        <v>0</v>
      </c>
      <c r="O213" s="112">
        <v>4</v>
      </c>
      <c r="P213" s="112">
        <v>4</v>
      </c>
      <c r="Q213" s="112">
        <v>12</v>
      </c>
      <c r="R213" s="112">
        <v>4</v>
      </c>
      <c r="S213" s="112">
        <v>4</v>
      </c>
      <c r="T213" s="112">
        <v>4</v>
      </c>
      <c r="U213" s="170">
        <f t="shared" si="132"/>
        <v>32</v>
      </c>
      <c r="V213" s="170">
        <f t="shared" si="139"/>
        <v>75</v>
      </c>
      <c r="W213" s="151">
        <f t="shared" si="133"/>
        <v>22.718052738336713</v>
      </c>
      <c r="X213" s="664"/>
      <c r="Y213" s="425"/>
      <c r="Z213" s="425"/>
      <c r="AA213" s="425"/>
      <c r="AB213" s="425"/>
      <c r="AC213" s="425"/>
      <c r="AD213" s="425"/>
      <c r="AE213" s="425"/>
      <c r="AF213" s="425"/>
      <c r="AG213" s="652"/>
      <c r="AH213" s="155"/>
      <c r="AI213" s="112">
        <v>2</v>
      </c>
      <c r="AJ213" s="112">
        <v>4</v>
      </c>
      <c r="AK213" s="112">
        <v>6</v>
      </c>
      <c r="AL213" s="112">
        <v>4</v>
      </c>
      <c r="AM213" s="112">
        <v>4</v>
      </c>
      <c r="AN213" s="112">
        <v>4</v>
      </c>
      <c r="AO213" s="150">
        <f t="shared" si="134"/>
        <v>24</v>
      </c>
      <c r="AP213" s="150">
        <f t="shared" si="135"/>
        <v>50</v>
      </c>
      <c r="AQ213" s="151">
        <f t="shared" si="136"/>
        <v>15.145368492224474</v>
      </c>
      <c r="AR213" s="655"/>
      <c r="AS213" s="425"/>
      <c r="AT213" s="425"/>
      <c r="AU213" s="425"/>
      <c r="AV213" s="425"/>
      <c r="AW213" s="652"/>
      <c r="AX213" s="655"/>
      <c r="AY213" s="635"/>
      <c r="AZ213" s="635"/>
    </row>
    <row r="214" spans="1:52" ht="15.75" thickBot="1">
      <c r="A214" s="451"/>
      <c r="B214" s="175">
        <f>'5- Valoracion CUALITATIVA'!B247</f>
        <v>30.290736984448952</v>
      </c>
      <c r="C214" s="103" t="s">
        <v>195</v>
      </c>
      <c r="D214" s="161"/>
      <c r="E214" s="114" t="s">
        <v>0</v>
      </c>
      <c r="F214" s="107"/>
      <c r="G214" s="107"/>
      <c r="H214" s="107"/>
      <c r="I214" s="107"/>
      <c r="J214" s="107"/>
      <c r="K214" s="107"/>
      <c r="L214" s="185">
        <f t="shared" si="137"/>
        <v>0</v>
      </c>
      <c r="M214" s="185">
        <f t="shared" si="138"/>
        <v>0</v>
      </c>
      <c r="N214" s="185">
        <f t="shared" si="131"/>
        <v>0</v>
      </c>
      <c r="O214" s="112">
        <v>4</v>
      </c>
      <c r="P214" s="112">
        <v>2</v>
      </c>
      <c r="Q214" s="112">
        <v>12</v>
      </c>
      <c r="R214" s="112">
        <v>4</v>
      </c>
      <c r="S214" s="112">
        <v>4</v>
      </c>
      <c r="T214" s="112">
        <v>4</v>
      </c>
      <c r="U214" s="170">
        <f t="shared" si="132"/>
        <v>30</v>
      </c>
      <c r="V214" s="170">
        <f t="shared" si="139"/>
        <v>68.75</v>
      </c>
      <c r="W214" s="151">
        <f t="shared" si="133"/>
        <v>20.824881676808655</v>
      </c>
      <c r="X214" s="664"/>
      <c r="Y214" s="425"/>
      <c r="Z214" s="425"/>
      <c r="AA214" s="425"/>
      <c r="AB214" s="425"/>
      <c r="AC214" s="425"/>
      <c r="AD214" s="425"/>
      <c r="AE214" s="425"/>
      <c r="AF214" s="425"/>
      <c r="AG214" s="652"/>
      <c r="AH214" s="155"/>
      <c r="AI214" s="112">
        <v>4</v>
      </c>
      <c r="AJ214" s="112">
        <v>2</v>
      </c>
      <c r="AK214" s="112">
        <v>6</v>
      </c>
      <c r="AL214" s="112">
        <v>4</v>
      </c>
      <c r="AM214" s="112">
        <v>4</v>
      </c>
      <c r="AN214" s="112">
        <v>4</v>
      </c>
      <c r="AO214" s="150">
        <f t="shared" si="134"/>
        <v>24</v>
      </c>
      <c r="AP214" s="150">
        <f t="shared" si="135"/>
        <v>50</v>
      </c>
      <c r="AQ214" s="151">
        <f t="shared" si="136"/>
        <v>15.145368492224474</v>
      </c>
      <c r="AR214" s="655"/>
      <c r="AS214" s="425"/>
      <c r="AT214" s="425"/>
      <c r="AU214" s="425"/>
      <c r="AV214" s="425"/>
      <c r="AW214" s="652"/>
      <c r="AX214" s="655"/>
      <c r="AY214" s="635"/>
      <c r="AZ214" s="635"/>
    </row>
    <row r="215" spans="1:52" ht="15.75" thickBot="1">
      <c r="A215" s="451"/>
      <c r="B215" s="175">
        <f>'5- Valoracion CUALITATIVA'!B248</f>
        <v>30.290736984448952</v>
      </c>
      <c r="C215" s="103" t="s">
        <v>196</v>
      </c>
      <c r="D215" s="161"/>
      <c r="E215" s="114" t="s">
        <v>0</v>
      </c>
      <c r="F215" s="107"/>
      <c r="G215" s="107"/>
      <c r="H215" s="107"/>
      <c r="I215" s="107"/>
      <c r="J215" s="107"/>
      <c r="K215" s="107"/>
      <c r="L215" s="185">
        <f t="shared" si="137"/>
        <v>0</v>
      </c>
      <c r="M215" s="185">
        <f t="shared" si="138"/>
        <v>0</v>
      </c>
      <c r="N215" s="185">
        <f t="shared" si="131"/>
        <v>0</v>
      </c>
      <c r="O215" s="112">
        <v>2</v>
      </c>
      <c r="P215" s="112">
        <v>2</v>
      </c>
      <c r="Q215" s="112">
        <v>6</v>
      </c>
      <c r="R215" s="112">
        <v>1</v>
      </c>
      <c r="S215" s="112">
        <v>2</v>
      </c>
      <c r="T215" s="112">
        <v>1</v>
      </c>
      <c r="U215" s="170">
        <f t="shared" si="132"/>
        <v>14</v>
      </c>
      <c r="V215" s="170">
        <f t="shared" si="139"/>
        <v>18.75</v>
      </c>
      <c r="W215" s="151">
        <f t="shared" si="133"/>
        <v>5.6795131845841782</v>
      </c>
      <c r="X215" s="664"/>
      <c r="Y215" s="425"/>
      <c r="Z215" s="425"/>
      <c r="AA215" s="425"/>
      <c r="AB215" s="425"/>
      <c r="AC215" s="425"/>
      <c r="AD215" s="425"/>
      <c r="AE215" s="425"/>
      <c r="AF215" s="425"/>
      <c r="AG215" s="652"/>
      <c r="AH215" s="155"/>
      <c r="AI215" s="112">
        <v>2</v>
      </c>
      <c r="AJ215" s="112">
        <v>2</v>
      </c>
      <c r="AK215" s="112">
        <v>6</v>
      </c>
      <c r="AL215" s="112">
        <v>1</v>
      </c>
      <c r="AM215" s="112">
        <v>2</v>
      </c>
      <c r="AN215" s="112">
        <v>1</v>
      </c>
      <c r="AO215" s="150">
        <f t="shared" si="134"/>
        <v>14</v>
      </c>
      <c r="AP215" s="150">
        <f t="shared" si="135"/>
        <v>18.75</v>
      </c>
      <c r="AQ215" s="151">
        <f t="shared" si="136"/>
        <v>5.6795131845841782</v>
      </c>
      <c r="AR215" s="655"/>
      <c r="AS215" s="425"/>
      <c r="AT215" s="425"/>
      <c r="AU215" s="425"/>
      <c r="AV215" s="425"/>
      <c r="AW215" s="652"/>
      <c r="AX215" s="655"/>
      <c r="AY215" s="635"/>
      <c r="AZ215" s="635"/>
    </row>
    <row r="216" spans="1:52" ht="15.75" thickBot="1">
      <c r="A216" s="451"/>
      <c r="B216" s="175">
        <f>'5- Valoracion CUALITATIVA'!B249</f>
        <v>30.290736984448952</v>
      </c>
      <c r="C216" s="103" t="s">
        <v>121</v>
      </c>
      <c r="D216" s="161"/>
      <c r="E216" s="114" t="s">
        <v>0</v>
      </c>
      <c r="F216" s="107"/>
      <c r="G216" s="107"/>
      <c r="H216" s="107"/>
      <c r="I216" s="107"/>
      <c r="J216" s="107"/>
      <c r="K216" s="107"/>
      <c r="L216" s="185">
        <f t="shared" si="137"/>
        <v>0</v>
      </c>
      <c r="M216" s="185">
        <f t="shared" si="138"/>
        <v>0</v>
      </c>
      <c r="N216" s="185">
        <f t="shared" si="131"/>
        <v>0</v>
      </c>
      <c r="O216" s="112">
        <v>4</v>
      </c>
      <c r="P216" s="112">
        <v>2</v>
      </c>
      <c r="Q216" s="112">
        <v>6</v>
      </c>
      <c r="R216" s="112">
        <v>4</v>
      </c>
      <c r="S216" s="112">
        <v>4</v>
      </c>
      <c r="T216" s="112">
        <v>4</v>
      </c>
      <c r="U216" s="170">
        <f t="shared" si="132"/>
        <v>24</v>
      </c>
      <c r="V216" s="170">
        <f t="shared" si="139"/>
        <v>50</v>
      </c>
      <c r="W216" s="151">
        <f t="shared" si="133"/>
        <v>15.145368492224474</v>
      </c>
      <c r="X216" s="664"/>
      <c r="Y216" s="425"/>
      <c r="Z216" s="425"/>
      <c r="AA216" s="425"/>
      <c r="AB216" s="425"/>
      <c r="AC216" s="425"/>
      <c r="AD216" s="425"/>
      <c r="AE216" s="425"/>
      <c r="AF216" s="425"/>
      <c r="AG216" s="652"/>
      <c r="AH216" s="155"/>
      <c r="AI216" s="112">
        <v>4</v>
      </c>
      <c r="AJ216" s="112">
        <v>2</v>
      </c>
      <c r="AK216" s="112">
        <v>6</v>
      </c>
      <c r="AL216" s="112">
        <v>4</v>
      </c>
      <c r="AM216" s="112">
        <v>4</v>
      </c>
      <c r="AN216" s="112">
        <v>4</v>
      </c>
      <c r="AO216" s="150">
        <f t="shared" si="134"/>
        <v>24</v>
      </c>
      <c r="AP216" s="150">
        <f t="shared" si="135"/>
        <v>50</v>
      </c>
      <c r="AQ216" s="151">
        <f t="shared" si="136"/>
        <v>15.145368492224474</v>
      </c>
      <c r="AR216" s="655"/>
      <c r="AS216" s="425"/>
      <c r="AT216" s="425"/>
      <c r="AU216" s="425"/>
      <c r="AV216" s="425"/>
      <c r="AW216" s="652"/>
      <c r="AX216" s="655"/>
      <c r="AY216" s="635"/>
      <c r="AZ216" s="635"/>
    </row>
    <row r="217" spans="1:52" ht="15.75" thickBot="1">
      <c r="A217" s="451"/>
      <c r="B217" s="175">
        <f>'5- Valoracion CUALITATIVA'!B250</f>
        <v>30.290736984448952</v>
      </c>
      <c r="C217" s="103" t="s">
        <v>122</v>
      </c>
      <c r="D217" s="161"/>
      <c r="E217" s="114" t="s">
        <v>0</v>
      </c>
      <c r="F217" s="107"/>
      <c r="G217" s="107"/>
      <c r="H217" s="107"/>
      <c r="I217" s="107"/>
      <c r="J217" s="107"/>
      <c r="K217" s="107"/>
      <c r="L217" s="185">
        <f t="shared" si="137"/>
        <v>0</v>
      </c>
      <c r="M217" s="185">
        <f t="shared" si="138"/>
        <v>0</v>
      </c>
      <c r="N217" s="185">
        <f t="shared" si="131"/>
        <v>0</v>
      </c>
      <c r="O217" s="112">
        <v>2</v>
      </c>
      <c r="P217" s="112">
        <v>2</v>
      </c>
      <c r="Q217" s="112">
        <v>6</v>
      </c>
      <c r="R217" s="112">
        <v>4</v>
      </c>
      <c r="S217" s="112">
        <v>4</v>
      </c>
      <c r="T217" s="112">
        <v>4</v>
      </c>
      <c r="U217" s="170">
        <f t="shared" si="132"/>
        <v>22</v>
      </c>
      <c r="V217" s="170">
        <f t="shared" si="139"/>
        <v>43.75</v>
      </c>
      <c r="W217" s="151">
        <f t="shared" si="133"/>
        <v>13.252197430696418</v>
      </c>
      <c r="X217" s="664"/>
      <c r="Y217" s="425"/>
      <c r="Z217" s="425"/>
      <c r="AA217" s="425"/>
      <c r="AB217" s="425"/>
      <c r="AC217" s="425"/>
      <c r="AD217" s="425"/>
      <c r="AE217" s="425"/>
      <c r="AF217" s="425"/>
      <c r="AG217" s="652"/>
      <c r="AH217" s="155"/>
      <c r="AI217" s="112">
        <v>2</v>
      </c>
      <c r="AJ217" s="112">
        <v>2</v>
      </c>
      <c r="AK217" s="112">
        <v>6</v>
      </c>
      <c r="AL217" s="112">
        <v>4</v>
      </c>
      <c r="AM217" s="112">
        <v>4</v>
      </c>
      <c r="AN217" s="112">
        <v>4</v>
      </c>
      <c r="AO217" s="150">
        <f t="shared" si="134"/>
        <v>22</v>
      </c>
      <c r="AP217" s="150">
        <f t="shared" si="135"/>
        <v>43.75</v>
      </c>
      <c r="AQ217" s="151">
        <f t="shared" si="136"/>
        <v>13.252197430696418</v>
      </c>
      <c r="AR217" s="655"/>
      <c r="AS217" s="425"/>
      <c r="AT217" s="425"/>
      <c r="AU217" s="425"/>
      <c r="AV217" s="425"/>
      <c r="AW217" s="652"/>
      <c r="AX217" s="655"/>
      <c r="AY217" s="635"/>
      <c r="AZ217" s="635"/>
    </row>
    <row r="218" spans="1:52" ht="15.75" thickBot="1">
      <c r="A218" s="451"/>
      <c r="B218" s="175">
        <f>'5- Valoracion CUALITATIVA'!B251</f>
        <v>30.290736984448952</v>
      </c>
      <c r="C218" s="103" t="s">
        <v>197</v>
      </c>
      <c r="D218" s="161"/>
      <c r="E218" s="114" t="s">
        <v>0</v>
      </c>
      <c r="F218" s="107"/>
      <c r="G218" s="107"/>
      <c r="H218" s="107"/>
      <c r="I218" s="107"/>
      <c r="J218" s="107"/>
      <c r="K218" s="107"/>
      <c r="L218" s="185">
        <f t="shared" si="137"/>
        <v>0</v>
      </c>
      <c r="M218" s="185">
        <f t="shared" si="138"/>
        <v>0</v>
      </c>
      <c r="N218" s="185">
        <f t="shared" si="131"/>
        <v>0</v>
      </c>
      <c r="O218" s="112">
        <v>4</v>
      </c>
      <c r="P218" s="112">
        <v>4</v>
      </c>
      <c r="Q218" s="112">
        <v>12</v>
      </c>
      <c r="R218" s="112">
        <v>4</v>
      </c>
      <c r="S218" s="112">
        <v>4</v>
      </c>
      <c r="T218" s="112">
        <v>4</v>
      </c>
      <c r="U218" s="170">
        <f t="shared" si="132"/>
        <v>32</v>
      </c>
      <c r="V218" s="170">
        <f t="shared" si="139"/>
        <v>75</v>
      </c>
      <c r="W218" s="151">
        <f t="shared" si="133"/>
        <v>22.718052738336713</v>
      </c>
      <c r="X218" s="664"/>
      <c r="Y218" s="425"/>
      <c r="Z218" s="425"/>
      <c r="AA218" s="425"/>
      <c r="AB218" s="425"/>
      <c r="AC218" s="425"/>
      <c r="AD218" s="425"/>
      <c r="AE218" s="425"/>
      <c r="AF218" s="425"/>
      <c r="AG218" s="652"/>
      <c r="AH218" s="155"/>
      <c r="AI218" s="112">
        <v>4</v>
      </c>
      <c r="AJ218" s="112">
        <v>2</v>
      </c>
      <c r="AK218" s="112">
        <v>6</v>
      </c>
      <c r="AL218" s="112">
        <v>4</v>
      </c>
      <c r="AM218" s="112">
        <v>4</v>
      </c>
      <c r="AN218" s="112">
        <v>4</v>
      </c>
      <c r="AO218" s="150">
        <f t="shared" si="134"/>
        <v>24</v>
      </c>
      <c r="AP218" s="150">
        <f t="shared" si="135"/>
        <v>50</v>
      </c>
      <c r="AQ218" s="151">
        <f t="shared" si="136"/>
        <v>15.145368492224474</v>
      </c>
      <c r="AR218" s="655"/>
      <c r="AS218" s="425"/>
      <c r="AT218" s="425"/>
      <c r="AU218" s="425"/>
      <c r="AV218" s="425"/>
      <c r="AW218" s="652"/>
      <c r="AX218" s="655"/>
      <c r="AY218" s="635"/>
      <c r="AZ218" s="635"/>
    </row>
    <row r="219" spans="1:52" ht="29.25" thickBot="1">
      <c r="A219" s="451"/>
      <c r="B219" s="175">
        <f>'5- Valoracion CUALITATIVA'!B252</f>
        <v>30.290736984448952</v>
      </c>
      <c r="C219" s="103" t="s">
        <v>198</v>
      </c>
      <c r="D219" s="161"/>
      <c r="E219" s="114" t="s">
        <v>0</v>
      </c>
      <c r="F219" s="107"/>
      <c r="G219" s="107"/>
      <c r="H219" s="107"/>
      <c r="I219" s="107"/>
      <c r="J219" s="107"/>
      <c r="K219" s="107"/>
      <c r="L219" s="185">
        <f t="shared" si="137"/>
        <v>0</v>
      </c>
      <c r="M219" s="185">
        <f t="shared" si="138"/>
        <v>0</v>
      </c>
      <c r="N219" s="185">
        <f t="shared" si="131"/>
        <v>0</v>
      </c>
      <c r="O219" s="112">
        <v>4</v>
      </c>
      <c r="P219" s="112">
        <v>2</v>
      </c>
      <c r="Q219" s="112">
        <v>6</v>
      </c>
      <c r="R219" s="112">
        <v>4</v>
      </c>
      <c r="S219" s="112">
        <v>2</v>
      </c>
      <c r="T219" s="112">
        <v>4</v>
      </c>
      <c r="U219" s="170">
        <f t="shared" si="132"/>
        <v>22</v>
      </c>
      <c r="V219" s="170">
        <f t="shared" si="139"/>
        <v>43.75</v>
      </c>
      <c r="W219" s="151">
        <f t="shared" si="133"/>
        <v>13.252197430696418</v>
      </c>
      <c r="X219" s="664"/>
      <c r="Y219" s="425"/>
      <c r="Z219" s="425"/>
      <c r="AA219" s="425"/>
      <c r="AB219" s="425"/>
      <c r="AC219" s="425"/>
      <c r="AD219" s="425"/>
      <c r="AE219" s="425"/>
      <c r="AF219" s="425"/>
      <c r="AG219" s="652"/>
      <c r="AH219" s="155"/>
      <c r="AI219" s="112">
        <v>4</v>
      </c>
      <c r="AJ219" s="112">
        <v>2</v>
      </c>
      <c r="AK219" s="112">
        <v>6</v>
      </c>
      <c r="AL219" s="112">
        <v>4</v>
      </c>
      <c r="AM219" s="112">
        <v>2</v>
      </c>
      <c r="AN219" s="112">
        <v>4</v>
      </c>
      <c r="AO219" s="150">
        <f t="shared" si="134"/>
        <v>22</v>
      </c>
      <c r="AP219" s="150">
        <f t="shared" si="135"/>
        <v>43.75</v>
      </c>
      <c r="AQ219" s="151">
        <f t="shared" si="136"/>
        <v>13.252197430696418</v>
      </c>
      <c r="AR219" s="655"/>
      <c r="AS219" s="425"/>
      <c r="AT219" s="425"/>
      <c r="AU219" s="425"/>
      <c r="AV219" s="425"/>
      <c r="AW219" s="652"/>
      <c r="AX219" s="655"/>
      <c r="AY219" s="635"/>
      <c r="AZ219" s="635"/>
    </row>
    <row r="220" spans="1:52" ht="29.25" thickBot="1">
      <c r="A220" s="451"/>
      <c r="B220" s="175">
        <f>'5- Valoracion CUALITATIVA'!B253</f>
        <v>30.290736984448952</v>
      </c>
      <c r="C220" s="103" t="s">
        <v>199</v>
      </c>
      <c r="D220" s="161"/>
      <c r="E220" s="114" t="s">
        <v>0</v>
      </c>
      <c r="F220" s="107"/>
      <c r="G220" s="107"/>
      <c r="H220" s="107"/>
      <c r="I220" s="107"/>
      <c r="J220" s="107"/>
      <c r="K220" s="107"/>
      <c r="L220" s="185">
        <f t="shared" si="137"/>
        <v>0</v>
      </c>
      <c r="M220" s="185">
        <f t="shared" si="138"/>
        <v>0</v>
      </c>
      <c r="N220" s="185">
        <f t="shared" si="131"/>
        <v>0</v>
      </c>
      <c r="O220" s="112">
        <v>4</v>
      </c>
      <c r="P220" s="112">
        <v>2</v>
      </c>
      <c r="Q220" s="112">
        <v>6</v>
      </c>
      <c r="R220" s="112">
        <v>4</v>
      </c>
      <c r="S220" s="112">
        <v>4</v>
      </c>
      <c r="T220" s="112">
        <v>4</v>
      </c>
      <c r="U220" s="170">
        <f t="shared" si="132"/>
        <v>24</v>
      </c>
      <c r="V220" s="170">
        <f t="shared" si="139"/>
        <v>50</v>
      </c>
      <c r="W220" s="151">
        <f t="shared" si="133"/>
        <v>15.145368492224474</v>
      </c>
      <c r="X220" s="664"/>
      <c r="Y220" s="425"/>
      <c r="Z220" s="425"/>
      <c r="AA220" s="425"/>
      <c r="AB220" s="425"/>
      <c r="AC220" s="425"/>
      <c r="AD220" s="425"/>
      <c r="AE220" s="425"/>
      <c r="AF220" s="425"/>
      <c r="AG220" s="652"/>
      <c r="AH220" s="155"/>
      <c r="AI220" s="112">
        <v>4</v>
      </c>
      <c r="AJ220" s="112">
        <v>2</v>
      </c>
      <c r="AK220" s="112">
        <v>6</v>
      </c>
      <c r="AL220" s="112">
        <v>4</v>
      </c>
      <c r="AM220" s="112">
        <v>4</v>
      </c>
      <c r="AN220" s="112">
        <v>4</v>
      </c>
      <c r="AO220" s="150">
        <f t="shared" si="134"/>
        <v>24</v>
      </c>
      <c r="AP220" s="150">
        <f t="shared" si="135"/>
        <v>50</v>
      </c>
      <c r="AQ220" s="151">
        <f t="shared" si="136"/>
        <v>15.145368492224474</v>
      </c>
      <c r="AR220" s="655"/>
      <c r="AS220" s="425"/>
      <c r="AT220" s="425"/>
      <c r="AU220" s="425"/>
      <c r="AV220" s="425"/>
      <c r="AW220" s="652"/>
      <c r="AX220" s="655"/>
      <c r="AY220" s="635"/>
      <c r="AZ220" s="635"/>
    </row>
    <row r="221" spans="1:52" ht="15.75" thickBot="1">
      <c r="A221" s="451"/>
      <c r="B221" s="175">
        <f>'5- Valoracion CUALITATIVA'!B254</f>
        <v>30.290736984448952</v>
      </c>
      <c r="C221" s="103" t="s">
        <v>127</v>
      </c>
      <c r="D221" s="161"/>
      <c r="E221" s="114" t="s">
        <v>0</v>
      </c>
      <c r="F221" s="107"/>
      <c r="G221" s="107"/>
      <c r="H221" s="107"/>
      <c r="I221" s="107"/>
      <c r="J221" s="107"/>
      <c r="K221" s="107"/>
      <c r="L221" s="185">
        <f t="shared" si="137"/>
        <v>0</v>
      </c>
      <c r="M221" s="185">
        <f t="shared" si="138"/>
        <v>0</v>
      </c>
      <c r="N221" s="185">
        <f t="shared" si="131"/>
        <v>0</v>
      </c>
      <c r="O221" s="112">
        <v>4</v>
      </c>
      <c r="P221" s="112">
        <v>2</v>
      </c>
      <c r="Q221" s="112">
        <v>6</v>
      </c>
      <c r="R221" s="112">
        <v>4</v>
      </c>
      <c r="S221" s="112">
        <v>4</v>
      </c>
      <c r="T221" s="112">
        <v>4</v>
      </c>
      <c r="U221" s="170">
        <f t="shared" si="132"/>
        <v>24</v>
      </c>
      <c r="V221" s="170">
        <f t="shared" si="139"/>
        <v>50</v>
      </c>
      <c r="W221" s="151">
        <f t="shared" si="133"/>
        <v>15.145368492224474</v>
      </c>
      <c r="X221" s="664"/>
      <c r="Y221" s="425"/>
      <c r="Z221" s="425"/>
      <c r="AA221" s="425"/>
      <c r="AB221" s="425"/>
      <c r="AC221" s="425"/>
      <c r="AD221" s="425"/>
      <c r="AE221" s="425"/>
      <c r="AF221" s="425"/>
      <c r="AG221" s="652"/>
      <c r="AH221" s="155"/>
      <c r="AI221" s="112">
        <v>4</v>
      </c>
      <c r="AJ221" s="112">
        <v>2</v>
      </c>
      <c r="AK221" s="112">
        <v>6</v>
      </c>
      <c r="AL221" s="112">
        <v>4</v>
      </c>
      <c r="AM221" s="112">
        <v>4</v>
      </c>
      <c r="AN221" s="112">
        <v>4</v>
      </c>
      <c r="AO221" s="150">
        <f t="shared" si="134"/>
        <v>24</v>
      </c>
      <c r="AP221" s="150">
        <f t="shared" si="135"/>
        <v>50</v>
      </c>
      <c r="AQ221" s="151">
        <f t="shared" si="136"/>
        <v>15.145368492224474</v>
      </c>
      <c r="AR221" s="655"/>
      <c r="AS221" s="425"/>
      <c r="AT221" s="425"/>
      <c r="AU221" s="425"/>
      <c r="AV221" s="425"/>
      <c r="AW221" s="652"/>
      <c r="AX221" s="655"/>
      <c r="AY221" s="635"/>
      <c r="AZ221" s="635"/>
    </row>
    <row r="222" spans="1:52" ht="15.75" thickBot="1">
      <c r="A222" s="451"/>
      <c r="B222" s="175">
        <f>'5- Valoracion CUALITATIVA'!B255</f>
        <v>30.290736984448952</v>
      </c>
      <c r="C222" s="103" t="s">
        <v>128</v>
      </c>
      <c r="D222" s="161"/>
      <c r="E222" s="114" t="s">
        <v>216</v>
      </c>
      <c r="F222" s="107">
        <v>4</v>
      </c>
      <c r="G222" s="107">
        <v>2</v>
      </c>
      <c r="H222" s="107">
        <v>4</v>
      </c>
      <c r="I222" s="107">
        <v>4</v>
      </c>
      <c r="J222" s="107">
        <v>2</v>
      </c>
      <c r="K222" s="107">
        <v>4</v>
      </c>
      <c r="L222" s="185">
        <f t="shared" si="137"/>
        <v>30</v>
      </c>
      <c r="M222" s="185">
        <f t="shared" si="138"/>
        <v>68.75</v>
      </c>
      <c r="N222" s="185">
        <f t="shared" si="131"/>
        <v>20.824881676808655</v>
      </c>
      <c r="O222" s="112"/>
      <c r="P222" s="112"/>
      <c r="Q222" s="112"/>
      <c r="R222" s="112"/>
      <c r="S222" s="112"/>
      <c r="T222" s="112"/>
      <c r="U222" s="170">
        <f t="shared" si="132"/>
        <v>0</v>
      </c>
      <c r="V222" s="170">
        <f t="shared" si="139"/>
        <v>0</v>
      </c>
      <c r="W222" s="151">
        <f t="shared" si="133"/>
        <v>0</v>
      </c>
      <c r="X222" s="664"/>
      <c r="Y222" s="425"/>
      <c r="Z222" s="425"/>
      <c r="AA222" s="425"/>
      <c r="AB222" s="425"/>
      <c r="AC222" s="425"/>
      <c r="AD222" s="425"/>
      <c r="AE222" s="425"/>
      <c r="AF222" s="425"/>
      <c r="AG222" s="652"/>
      <c r="AH222" s="155"/>
      <c r="AI222" s="112"/>
      <c r="AJ222" s="112"/>
      <c r="AK222" s="112"/>
      <c r="AL222" s="112"/>
      <c r="AM222" s="112"/>
      <c r="AN222" s="112"/>
      <c r="AO222" s="150">
        <f t="shared" si="134"/>
        <v>0</v>
      </c>
      <c r="AP222" s="150">
        <f t="shared" si="135"/>
        <v>0</v>
      </c>
      <c r="AQ222" s="151">
        <f t="shared" si="136"/>
        <v>0</v>
      </c>
      <c r="AR222" s="655"/>
      <c r="AS222" s="425"/>
      <c r="AT222" s="425"/>
      <c r="AU222" s="425"/>
      <c r="AV222" s="425"/>
      <c r="AW222" s="652"/>
      <c r="AX222" s="655"/>
      <c r="AY222" s="635"/>
      <c r="AZ222" s="635"/>
    </row>
    <row r="223" spans="1:52" ht="15.75" thickBot="1">
      <c r="A223" s="451"/>
      <c r="B223" s="175">
        <f>'5- Valoracion CUALITATIVA'!B256</f>
        <v>30.290736984448952</v>
      </c>
      <c r="C223" s="103" t="s">
        <v>200</v>
      </c>
      <c r="D223" s="161"/>
      <c r="E223" s="114" t="s">
        <v>216</v>
      </c>
      <c r="F223" s="107">
        <v>2</v>
      </c>
      <c r="G223" s="107">
        <v>2</v>
      </c>
      <c r="H223" s="107">
        <v>4</v>
      </c>
      <c r="I223" s="107">
        <v>4</v>
      </c>
      <c r="J223" s="107">
        <v>4</v>
      </c>
      <c r="K223" s="107">
        <v>4</v>
      </c>
      <c r="L223" s="185">
        <f t="shared" si="137"/>
        <v>26</v>
      </c>
      <c r="M223" s="185">
        <f t="shared" si="138"/>
        <v>56.25</v>
      </c>
      <c r="N223" s="185">
        <f t="shared" si="131"/>
        <v>17.038539553752535</v>
      </c>
      <c r="O223" s="112"/>
      <c r="P223" s="112"/>
      <c r="Q223" s="112"/>
      <c r="R223" s="112"/>
      <c r="S223" s="112"/>
      <c r="T223" s="112"/>
      <c r="U223" s="170">
        <f t="shared" si="132"/>
        <v>0</v>
      </c>
      <c r="V223" s="170">
        <f t="shared" si="139"/>
        <v>0</v>
      </c>
      <c r="W223" s="151">
        <f t="shared" si="133"/>
        <v>0</v>
      </c>
      <c r="X223" s="664"/>
      <c r="Y223" s="425"/>
      <c r="Z223" s="425"/>
      <c r="AA223" s="425"/>
      <c r="AB223" s="425"/>
      <c r="AC223" s="425"/>
      <c r="AD223" s="425"/>
      <c r="AE223" s="425"/>
      <c r="AF223" s="425"/>
      <c r="AG223" s="652"/>
      <c r="AH223" s="155"/>
      <c r="AI223" s="112"/>
      <c r="AJ223" s="112"/>
      <c r="AK223" s="112"/>
      <c r="AL223" s="112"/>
      <c r="AM223" s="112"/>
      <c r="AN223" s="112"/>
      <c r="AO223" s="150">
        <f t="shared" si="134"/>
        <v>0</v>
      </c>
      <c r="AP223" s="150">
        <f t="shared" si="135"/>
        <v>0</v>
      </c>
      <c r="AQ223" s="151">
        <f t="shared" si="136"/>
        <v>0</v>
      </c>
      <c r="AR223" s="655"/>
      <c r="AS223" s="425"/>
      <c r="AT223" s="425"/>
      <c r="AU223" s="425"/>
      <c r="AV223" s="425"/>
      <c r="AW223" s="652"/>
      <c r="AX223" s="655"/>
      <c r="AY223" s="635"/>
      <c r="AZ223" s="635"/>
    </row>
    <row r="224" spans="1:52" ht="15.75" thickBot="1">
      <c r="A224" s="451"/>
      <c r="B224" s="175">
        <f>'5- Valoracion CUALITATIVA'!B257</f>
        <v>30.290736984448952</v>
      </c>
      <c r="C224" s="103" t="s">
        <v>130</v>
      </c>
      <c r="D224" s="161"/>
      <c r="E224" s="114" t="s">
        <v>216</v>
      </c>
      <c r="F224" s="107">
        <v>2</v>
      </c>
      <c r="G224" s="107">
        <v>2</v>
      </c>
      <c r="H224" s="107">
        <v>4</v>
      </c>
      <c r="I224" s="107">
        <v>4</v>
      </c>
      <c r="J224" s="107">
        <v>2</v>
      </c>
      <c r="K224" s="107">
        <v>4</v>
      </c>
      <c r="L224" s="185">
        <f t="shared" si="137"/>
        <v>24</v>
      </c>
      <c r="M224" s="185">
        <f t="shared" si="138"/>
        <v>50</v>
      </c>
      <c r="N224" s="185">
        <f t="shared" si="131"/>
        <v>15.145368492224474</v>
      </c>
      <c r="O224" s="112"/>
      <c r="P224" s="112"/>
      <c r="Q224" s="112"/>
      <c r="R224" s="112"/>
      <c r="S224" s="112"/>
      <c r="T224" s="112"/>
      <c r="U224" s="170">
        <f t="shared" si="132"/>
        <v>0</v>
      </c>
      <c r="V224" s="170">
        <f t="shared" si="139"/>
        <v>0</v>
      </c>
      <c r="W224" s="151">
        <f t="shared" si="133"/>
        <v>0</v>
      </c>
      <c r="X224" s="664"/>
      <c r="Y224" s="425"/>
      <c r="Z224" s="425"/>
      <c r="AA224" s="425"/>
      <c r="AB224" s="425"/>
      <c r="AC224" s="425"/>
      <c r="AD224" s="425"/>
      <c r="AE224" s="425"/>
      <c r="AF224" s="425"/>
      <c r="AG224" s="653"/>
      <c r="AH224" s="155"/>
      <c r="AI224" s="112"/>
      <c r="AJ224" s="112"/>
      <c r="AK224" s="112"/>
      <c r="AL224" s="112"/>
      <c r="AM224" s="112"/>
      <c r="AN224" s="112"/>
      <c r="AO224" s="150">
        <f t="shared" si="134"/>
        <v>0</v>
      </c>
      <c r="AP224" s="150">
        <f t="shared" si="135"/>
        <v>0</v>
      </c>
      <c r="AQ224" s="151">
        <f t="shared" si="136"/>
        <v>0</v>
      </c>
      <c r="AR224" s="655"/>
      <c r="AS224" s="425"/>
      <c r="AT224" s="425"/>
      <c r="AU224" s="425"/>
      <c r="AV224" s="425"/>
      <c r="AW224" s="653"/>
      <c r="AX224" s="655"/>
      <c r="AY224" s="635"/>
      <c r="AZ224" s="635"/>
    </row>
    <row r="225" spans="1:52" ht="15.75" thickBot="1">
      <c r="A225" s="452"/>
      <c r="B225" s="175">
        <f>'5- Valoracion CUALITATIVA'!B258</f>
        <v>30.290736984448952</v>
      </c>
      <c r="C225" s="638"/>
      <c r="D225" s="639"/>
      <c r="E225" s="640"/>
      <c r="F225" s="641" t="s">
        <v>183</v>
      </c>
      <c r="G225" s="642"/>
      <c r="H225" s="642"/>
      <c r="I225" s="642"/>
      <c r="J225" s="642"/>
      <c r="K225" s="640"/>
      <c r="L225" s="165">
        <f>IF(SUM($L211:$L224),(1-EXP(-((SUM($L211:$L224)/COUNTIF($L211:$L224,"&gt;0"))^1)))*($E$6-(MAX($L211:$L224)))*(1-1/(EXP((((COUNTIF($L211:$L224,"&gt;0")^1)-1)*0.1))))+(MAX($L211:$L224)),0)</f>
        <v>31.812692469215428</v>
      </c>
      <c r="M225" s="166">
        <f t="shared" ref="M225" si="140">IF($L225&lt;&gt;0,(($L225-$M$6)/($E$6-$M$6))*100,0)</f>
        <v>74.414663966298207</v>
      </c>
      <c r="N225" s="167">
        <f>IF(SUM($L211:$L224),(($M225*$B225)/100),0)</f>
        <v>22.540750139892896</v>
      </c>
      <c r="O225" s="643" t="s">
        <v>184</v>
      </c>
      <c r="P225" s="642"/>
      <c r="Q225" s="642"/>
      <c r="R225" s="642"/>
      <c r="S225" s="642"/>
      <c r="T225" s="640"/>
      <c r="U225" s="165">
        <f>IF(SUM($U211:$U224),(1-EXP(-((SUM($U211:$U224)/COUNTIF($U211:$U224,"&gt;0"))^1)))*($E$6-(MAX($U211:$U224)))*(1-1/(EXP((((COUNTIF($U211:$U224,"&gt;0")^1)-1)*0.1))))+(MAX($U211:$U224)),0)</f>
        <v>37.056964470327692</v>
      </c>
      <c r="V225" s="166">
        <f t="shared" si="139"/>
        <v>90.803013969774042</v>
      </c>
      <c r="W225" s="167">
        <f>IF(SUM($U211:$U224),(($V225*$B225)/100),0)</f>
        <v>27.504902135536696</v>
      </c>
      <c r="X225" s="139" t="s">
        <v>158</v>
      </c>
      <c r="Y225" s="140">
        <f>$N225-$W225</f>
        <v>-4.9641519956437996</v>
      </c>
      <c r="Z225" s="644" t="s">
        <v>240</v>
      </c>
      <c r="AA225" s="639"/>
      <c r="AB225" s="639"/>
      <c r="AC225" s="639"/>
      <c r="AD225" s="639"/>
      <c r="AE225" s="639"/>
      <c r="AF225" s="639"/>
      <c r="AG225" s="645"/>
      <c r="AH225" s="646" t="s">
        <v>185</v>
      </c>
      <c r="AI225" s="639"/>
      <c r="AJ225" s="639"/>
      <c r="AK225" s="639"/>
      <c r="AL225" s="639"/>
      <c r="AM225" s="639"/>
      <c r="AN225" s="647"/>
      <c r="AO225" s="156">
        <f>IF(SUM($AO211:$AO224),(1-EXP(-((SUM($AO211:$AO224)/COUNTIF($AO211:$AO224,"&gt;0"))^1)))*($E$6-(MAX($AO211:$AO224)))*(1-1/(EXP((((COUNTIF($AO211:$AO224,"&gt;0")^1)-1)*0.1))))+(MAX($AO211:$AO224)),0)</f>
        <v>34.113928934862912</v>
      </c>
      <c r="AP225" s="156">
        <f t="shared" si="135"/>
        <v>81.606027921446596</v>
      </c>
      <c r="AQ225" s="157">
        <f>IF(SUM($AO211:$AO224),(($AP225*$B225)/100),0)</f>
        <v>24.71906728114136</v>
      </c>
      <c r="AR225" s="158" t="s">
        <v>186</v>
      </c>
      <c r="AS225" s="159">
        <f>$N225-$AQ225</f>
        <v>-2.1783171412484634</v>
      </c>
      <c r="AT225" s="648"/>
      <c r="AU225" s="639"/>
      <c r="AV225" s="639"/>
      <c r="AW225" s="645"/>
      <c r="AX225" s="649"/>
      <c r="AY225" s="645"/>
      <c r="AZ225" s="637"/>
    </row>
    <row r="227" spans="1:52" ht="15.75" thickBot="1"/>
    <row r="228" spans="1:52">
      <c r="A228" s="672" t="s">
        <v>146</v>
      </c>
      <c r="B228" s="673" t="s">
        <v>147</v>
      </c>
      <c r="C228" s="674" t="s">
        <v>148</v>
      </c>
      <c r="D228" s="676" t="s">
        <v>149</v>
      </c>
      <c r="E228" s="677" t="s">
        <v>150</v>
      </c>
      <c r="F228" s="631" t="s">
        <v>241</v>
      </c>
      <c r="G228" s="632"/>
      <c r="H228" s="632"/>
      <c r="I228" s="632"/>
      <c r="J228" s="632"/>
      <c r="K228" s="633"/>
      <c r="L228" s="665" t="s">
        <v>152</v>
      </c>
      <c r="M228" s="632"/>
      <c r="N228" s="666"/>
      <c r="O228" s="667" t="s">
        <v>225</v>
      </c>
      <c r="P228" s="658"/>
      <c r="Q228" s="658"/>
      <c r="R228" s="658"/>
      <c r="S228" s="658"/>
      <c r="T228" s="668"/>
      <c r="U228" s="657" t="s">
        <v>152</v>
      </c>
      <c r="V228" s="658"/>
      <c r="W228" s="659"/>
      <c r="X228" s="669" t="s">
        <v>226</v>
      </c>
      <c r="Y228" s="658"/>
      <c r="Z228" s="658"/>
      <c r="AA228" s="658"/>
      <c r="AB228" s="658"/>
      <c r="AC228" s="658"/>
      <c r="AD228" s="658"/>
      <c r="AE228" s="658"/>
      <c r="AF228" s="658"/>
      <c r="AG228" s="658"/>
      <c r="AH228" s="670" t="s">
        <v>154</v>
      </c>
      <c r="AI228" s="657" t="s">
        <v>227</v>
      </c>
      <c r="AJ228" s="658"/>
      <c r="AK228" s="658"/>
      <c r="AL228" s="658"/>
      <c r="AM228" s="658"/>
      <c r="AN228" s="668"/>
      <c r="AO228" s="657" t="s">
        <v>152</v>
      </c>
      <c r="AP228" s="658"/>
      <c r="AQ228" s="659"/>
      <c r="AR228" s="660" t="s">
        <v>228</v>
      </c>
      <c r="AS228" s="658"/>
      <c r="AT228" s="658"/>
      <c r="AU228" s="658"/>
      <c r="AV228" s="658"/>
      <c r="AW228" s="659"/>
      <c r="AX228" s="661" t="s">
        <v>229</v>
      </c>
      <c r="AY228" s="659"/>
      <c r="AZ228" s="662" t="s">
        <v>157</v>
      </c>
    </row>
    <row r="229" spans="1:52" ht="19.5" thickBot="1">
      <c r="A229" s="671"/>
      <c r="B229" s="637"/>
      <c r="C229" s="675"/>
      <c r="D229" s="675"/>
      <c r="E229" s="678"/>
      <c r="F229" s="181" t="s">
        <v>160</v>
      </c>
      <c r="G229" s="182" t="s">
        <v>161</v>
      </c>
      <c r="H229" s="182" t="s">
        <v>162</v>
      </c>
      <c r="I229" s="182" t="s">
        <v>163</v>
      </c>
      <c r="J229" s="182" t="s">
        <v>164</v>
      </c>
      <c r="K229" s="182" t="s">
        <v>165</v>
      </c>
      <c r="L229" s="186" t="s">
        <v>242</v>
      </c>
      <c r="M229" s="186" t="s">
        <v>243</v>
      </c>
      <c r="N229" s="187" t="s">
        <v>244</v>
      </c>
      <c r="O229" s="184" t="s">
        <v>160</v>
      </c>
      <c r="P229" s="141" t="s">
        <v>161</v>
      </c>
      <c r="Q229" s="141" t="s">
        <v>162</v>
      </c>
      <c r="R229" s="141" t="s">
        <v>163</v>
      </c>
      <c r="S229" s="141" t="s">
        <v>164</v>
      </c>
      <c r="T229" s="141" t="s">
        <v>165</v>
      </c>
      <c r="U229" s="142" t="s">
        <v>245</v>
      </c>
      <c r="V229" s="142" t="s">
        <v>246</v>
      </c>
      <c r="W229" s="143" t="s">
        <v>247</v>
      </c>
      <c r="X229" s="136" t="s">
        <v>230</v>
      </c>
      <c r="Y229" s="137" t="s">
        <v>236</v>
      </c>
      <c r="Z229" s="137" t="s">
        <v>237</v>
      </c>
      <c r="AA229" s="137" t="s">
        <v>238</v>
      </c>
      <c r="AB229" s="137" t="s">
        <v>239</v>
      </c>
      <c r="AC229" s="137" t="s">
        <v>231</v>
      </c>
      <c r="AD229" s="137" t="s">
        <v>232</v>
      </c>
      <c r="AE229" s="137" t="s">
        <v>233</v>
      </c>
      <c r="AF229" s="137" t="s">
        <v>234</v>
      </c>
      <c r="AG229" s="138" t="s">
        <v>235</v>
      </c>
      <c r="AH229" s="671"/>
      <c r="AI229" s="141" t="s">
        <v>248</v>
      </c>
      <c r="AJ229" s="141" t="s">
        <v>249</v>
      </c>
      <c r="AK229" s="141" t="s">
        <v>250</v>
      </c>
      <c r="AL229" s="141" t="s">
        <v>251</v>
      </c>
      <c r="AM229" s="141" t="s">
        <v>252</v>
      </c>
      <c r="AN229" s="141" t="s">
        <v>253</v>
      </c>
      <c r="AO229" s="142" t="s">
        <v>254</v>
      </c>
      <c r="AP229" s="142" t="s">
        <v>255</v>
      </c>
      <c r="AQ229" s="142" t="s">
        <v>256</v>
      </c>
      <c r="AR229" s="144" t="s">
        <v>257</v>
      </c>
      <c r="AS229" s="137" t="s">
        <v>258</v>
      </c>
      <c r="AT229" s="137" t="s">
        <v>259</v>
      </c>
      <c r="AU229" s="137" t="s">
        <v>260</v>
      </c>
      <c r="AV229" s="137" t="s">
        <v>261</v>
      </c>
      <c r="AW229" s="145" t="s">
        <v>262</v>
      </c>
      <c r="AX229" s="146" t="s">
        <v>156</v>
      </c>
      <c r="AY229" s="147" t="s">
        <v>263</v>
      </c>
      <c r="AZ229" s="637"/>
    </row>
    <row r="230" spans="1:52" ht="15.75" customHeight="1" thickBot="1">
      <c r="A230" s="450" t="s">
        <v>59</v>
      </c>
      <c r="B230" s="175">
        <f>'5- Valoracion CUALITATIVA'!B264</f>
        <v>26.504394861392836</v>
      </c>
      <c r="C230" s="87" t="s">
        <v>108</v>
      </c>
      <c r="D230" s="160"/>
      <c r="E230" s="89" t="s">
        <v>0</v>
      </c>
      <c r="F230" s="91"/>
      <c r="G230" s="91"/>
      <c r="H230" s="91"/>
      <c r="I230" s="91"/>
      <c r="J230" s="91"/>
      <c r="K230" s="91"/>
      <c r="L230" s="185">
        <f>(3*$F230)+(2*$G230)+$H230+$I230+$J230+$K230</f>
        <v>0</v>
      </c>
      <c r="M230" s="185">
        <f>IF($L230&lt;&gt;0,(($L230-$M$6)/($E$6-$M$6))*100,0)</f>
        <v>0</v>
      </c>
      <c r="N230" s="185">
        <f t="shared" ref="N230:N238" si="141">($M230*$B230)/100</f>
        <v>0</v>
      </c>
      <c r="O230" s="95">
        <v>4</v>
      </c>
      <c r="P230" s="95">
        <v>4</v>
      </c>
      <c r="Q230" s="95">
        <v>6</v>
      </c>
      <c r="R230" s="95">
        <v>4</v>
      </c>
      <c r="S230" s="95">
        <v>4</v>
      </c>
      <c r="T230" s="95">
        <v>4</v>
      </c>
      <c r="U230" s="150">
        <f t="shared" ref="U230:U238" si="142">$O230+$P230+$Q230+$R230+$S230+$T230</f>
        <v>26</v>
      </c>
      <c r="V230" s="150">
        <f>IF($U230&lt;&gt;0,(($U230-$M$6)/($E$6-$M$6))*100,0)</f>
        <v>56.25</v>
      </c>
      <c r="W230" s="151">
        <f t="shared" ref="W230:W238" si="143">($V230*$B230)/100</f>
        <v>14.908722109533471</v>
      </c>
      <c r="X230" s="663">
        <v>241</v>
      </c>
      <c r="Y230" s="650">
        <v>80</v>
      </c>
      <c r="Z230" s="650">
        <v>20</v>
      </c>
      <c r="AA230" s="650">
        <v>0.8</v>
      </c>
      <c r="AB230" s="650">
        <v>0.2</v>
      </c>
      <c r="AC230" s="650">
        <f>+AB230-AA230</f>
        <v>-0.60000000000000009</v>
      </c>
      <c r="AD230" s="650">
        <v>0.25</v>
      </c>
      <c r="AE230" s="650">
        <f>(1/(1+$AD230))+(($AD230*(ABS(($M239-$V239))-50))/(50*(1+$AD230)))</f>
        <v>0.68492544726604854</v>
      </c>
      <c r="AF230" s="650">
        <f>$AE230*$AC230</f>
        <v>-0.4109552683596292</v>
      </c>
      <c r="AG230" s="651">
        <f>$AF230*$B230</f>
        <v>-10.892120702973269</v>
      </c>
      <c r="AH230" s="152"/>
      <c r="AI230" s="95">
        <v>4</v>
      </c>
      <c r="AJ230" s="95">
        <v>4</v>
      </c>
      <c r="AK230" s="95">
        <v>6</v>
      </c>
      <c r="AL230" s="95">
        <v>4</v>
      </c>
      <c r="AM230" s="95">
        <v>4</v>
      </c>
      <c r="AN230" s="95">
        <v>4</v>
      </c>
      <c r="AO230" s="150">
        <f t="shared" ref="AO230:AO238" si="144">$AI230+$AJ230+$AK230+$AL230+$AM230+$AN230</f>
        <v>26</v>
      </c>
      <c r="AP230" s="150">
        <f t="shared" ref="AP230:AP239" si="145">IF($AO230&lt;&gt;0,(($AO230-$M$6)/($E$6-$M$6))*100,0)</f>
        <v>56.25</v>
      </c>
      <c r="AQ230" s="151">
        <f t="shared" ref="AQ230:AQ238" si="146">($AP230*$B230)/100</f>
        <v>14.908722109533471</v>
      </c>
      <c r="AR230" s="656">
        <v>20</v>
      </c>
      <c r="AS230" s="650">
        <v>0.2</v>
      </c>
      <c r="AT230" s="650">
        <f>+AS230-AA230</f>
        <v>-0.60000000000000009</v>
      </c>
      <c r="AU230" s="650">
        <f>(1/(1+$AD230))+(($AD230*(ABS(($M239-$AP239))-50))/(50*(1+$AD230)))</f>
        <v>0.68492544726604854</v>
      </c>
      <c r="AV230" s="650">
        <f>$AT230*$AU230</f>
        <v>-0.4109552683596292</v>
      </c>
      <c r="AW230" s="651">
        <f>$AV230*$B230</f>
        <v>-10.892120702973269</v>
      </c>
      <c r="AX230" s="654">
        <f>$AS239-$Y239</f>
        <v>0</v>
      </c>
      <c r="AY230" s="634">
        <f>$AW230-$AG230</f>
        <v>0</v>
      </c>
      <c r="AZ230" s="636"/>
    </row>
    <row r="231" spans="1:52" ht="15.75" thickBot="1">
      <c r="A231" s="451"/>
      <c r="B231" s="175">
        <f>'5- Valoracion CUALITATIVA'!B265</f>
        <v>26.504394861392836</v>
      </c>
      <c r="C231" s="103" t="s">
        <v>109</v>
      </c>
      <c r="D231" s="161"/>
      <c r="E231" s="105" t="s">
        <v>0</v>
      </c>
      <c r="F231" s="107"/>
      <c r="G231" s="107"/>
      <c r="H231" s="107"/>
      <c r="I231" s="107"/>
      <c r="J231" s="107"/>
      <c r="K231" s="107"/>
      <c r="L231" s="185">
        <f t="shared" ref="L231:L238" si="147">(3*$F231)+(2*$G231)+$H231+$I231+$J231+$K231</f>
        <v>0</v>
      </c>
      <c r="M231" s="185">
        <f t="shared" ref="M231:M238" si="148">IF($L231&lt;&gt;0,(($L231-$M$6)/($E$6-$M$6))*100,0)</f>
        <v>0</v>
      </c>
      <c r="N231" s="185">
        <f t="shared" si="141"/>
        <v>0</v>
      </c>
      <c r="O231" s="112">
        <v>4</v>
      </c>
      <c r="P231" s="112">
        <v>4</v>
      </c>
      <c r="Q231" s="112">
        <v>4</v>
      </c>
      <c r="R231" s="112">
        <v>4</v>
      </c>
      <c r="S231" s="112">
        <v>4</v>
      </c>
      <c r="T231" s="112">
        <v>4</v>
      </c>
      <c r="U231" s="164">
        <f t="shared" si="142"/>
        <v>24</v>
      </c>
      <c r="V231" s="164">
        <f t="shared" ref="V231:V239" si="149">IF($U231&lt;&gt;0,(($U231-$M$6)/($E$6-$M$6))*100,0)</f>
        <v>50</v>
      </c>
      <c r="W231" s="151">
        <f t="shared" si="143"/>
        <v>13.252197430696418</v>
      </c>
      <c r="X231" s="664"/>
      <c r="Y231" s="425"/>
      <c r="Z231" s="425"/>
      <c r="AA231" s="425"/>
      <c r="AB231" s="425"/>
      <c r="AC231" s="425"/>
      <c r="AD231" s="425"/>
      <c r="AE231" s="425"/>
      <c r="AF231" s="425"/>
      <c r="AG231" s="652"/>
      <c r="AH231" s="155"/>
      <c r="AI231" s="112">
        <v>4</v>
      </c>
      <c r="AJ231" s="112">
        <v>4</v>
      </c>
      <c r="AK231" s="112">
        <v>4</v>
      </c>
      <c r="AL231" s="112">
        <v>4</v>
      </c>
      <c r="AM231" s="112">
        <v>4</v>
      </c>
      <c r="AN231" s="112">
        <v>4</v>
      </c>
      <c r="AO231" s="150">
        <f t="shared" si="144"/>
        <v>24</v>
      </c>
      <c r="AP231" s="150">
        <f t="shared" si="145"/>
        <v>50</v>
      </c>
      <c r="AQ231" s="151">
        <f t="shared" si="146"/>
        <v>13.252197430696418</v>
      </c>
      <c r="AR231" s="655"/>
      <c r="AS231" s="425"/>
      <c r="AT231" s="425"/>
      <c r="AU231" s="425"/>
      <c r="AV231" s="425"/>
      <c r="AW231" s="652"/>
      <c r="AX231" s="655"/>
      <c r="AY231" s="635"/>
      <c r="AZ231" s="635"/>
    </row>
    <row r="232" spans="1:52" ht="15.75" thickBot="1">
      <c r="A232" s="451"/>
      <c r="B232" s="175">
        <f>'5- Valoracion CUALITATIVA'!B266</f>
        <v>26.504394861392836</v>
      </c>
      <c r="C232" s="103" t="s">
        <v>116</v>
      </c>
      <c r="D232" s="161"/>
      <c r="E232" s="114" t="s">
        <v>0</v>
      </c>
      <c r="F232" s="107"/>
      <c r="G232" s="107"/>
      <c r="H232" s="107"/>
      <c r="I232" s="107"/>
      <c r="J232" s="107"/>
      <c r="K232" s="107"/>
      <c r="L232" s="185">
        <f t="shared" si="147"/>
        <v>0</v>
      </c>
      <c r="M232" s="185">
        <f t="shared" si="148"/>
        <v>0</v>
      </c>
      <c r="N232" s="185">
        <f t="shared" si="141"/>
        <v>0</v>
      </c>
      <c r="O232" s="112">
        <v>4</v>
      </c>
      <c r="P232" s="112">
        <v>4</v>
      </c>
      <c r="Q232" s="112">
        <v>4</v>
      </c>
      <c r="R232" s="112">
        <v>4</v>
      </c>
      <c r="S232" s="112">
        <v>2</v>
      </c>
      <c r="T232" s="112">
        <v>4</v>
      </c>
      <c r="U232" s="170">
        <f t="shared" si="142"/>
        <v>22</v>
      </c>
      <c r="V232" s="170">
        <f t="shared" si="149"/>
        <v>43.75</v>
      </c>
      <c r="W232" s="151">
        <f t="shared" si="143"/>
        <v>11.595672751859365</v>
      </c>
      <c r="X232" s="664"/>
      <c r="Y232" s="425"/>
      <c r="Z232" s="425"/>
      <c r="AA232" s="425"/>
      <c r="AB232" s="425"/>
      <c r="AC232" s="425"/>
      <c r="AD232" s="425"/>
      <c r="AE232" s="425"/>
      <c r="AF232" s="425"/>
      <c r="AG232" s="652"/>
      <c r="AH232" s="155"/>
      <c r="AI232" s="112">
        <v>4</v>
      </c>
      <c r="AJ232" s="112">
        <v>4</v>
      </c>
      <c r="AK232" s="112">
        <v>4</v>
      </c>
      <c r="AL232" s="112">
        <v>4</v>
      </c>
      <c r="AM232" s="112">
        <v>2</v>
      </c>
      <c r="AN232" s="112">
        <v>4</v>
      </c>
      <c r="AO232" s="150">
        <f t="shared" si="144"/>
        <v>22</v>
      </c>
      <c r="AP232" s="150">
        <f t="shared" si="145"/>
        <v>43.75</v>
      </c>
      <c r="AQ232" s="151">
        <f t="shared" si="146"/>
        <v>11.595672751859365</v>
      </c>
      <c r="AR232" s="655"/>
      <c r="AS232" s="425"/>
      <c r="AT232" s="425"/>
      <c r="AU232" s="425"/>
      <c r="AV232" s="425"/>
      <c r="AW232" s="652"/>
      <c r="AX232" s="655"/>
      <c r="AY232" s="635"/>
      <c r="AZ232" s="635"/>
    </row>
    <row r="233" spans="1:52" ht="15.75" thickBot="1">
      <c r="A233" s="451"/>
      <c r="B233" s="175">
        <f>'5- Valoracion CUALITATIVA'!B267</f>
        <v>26.504394861392836</v>
      </c>
      <c r="C233" s="103" t="s">
        <v>195</v>
      </c>
      <c r="D233" s="161"/>
      <c r="E233" s="114" t="s">
        <v>0</v>
      </c>
      <c r="F233" s="107"/>
      <c r="G233" s="107"/>
      <c r="H233" s="107"/>
      <c r="I233" s="107"/>
      <c r="J233" s="107"/>
      <c r="K233" s="107"/>
      <c r="L233" s="185">
        <f t="shared" si="147"/>
        <v>0</v>
      </c>
      <c r="M233" s="185">
        <f t="shared" si="148"/>
        <v>0</v>
      </c>
      <c r="N233" s="185">
        <f t="shared" si="141"/>
        <v>0</v>
      </c>
      <c r="O233" s="112">
        <v>4</v>
      </c>
      <c r="P233" s="112">
        <v>2</v>
      </c>
      <c r="Q233" s="112">
        <v>6</v>
      </c>
      <c r="R233" s="112">
        <v>4</v>
      </c>
      <c r="S233" s="112">
        <v>4</v>
      </c>
      <c r="T233" s="112">
        <v>4</v>
      </c>
      <c r="U233" s="170">
        <f t="shared" si="142"/>
        <v>24</v>
      </c>
      <c r="V233" s="170">
        <f t="shared" si="149"/>
        <v>50</v>
      </c>
      <c r="W233" s="151">
        <f t="shared" si="143"/>
        <v>13.252197430696418</v>
      </c>
      <c r="X233" s="664"/>
      <c r="Y233" s="425"/>
      <c r="Z233" s="425"/>
      <c r="AA233" s="425"/>
      <c r="AB233" s="425"/>
      <c r="AC233" s="425"/>
      <c r="AD233" s="425"/>
      <c r="AE233" s="425"/>
      <c r="AF233" s="425"/>
      <c r="AG233" s="652"/>
      <c r="AH233" s="155"/>
      <c r="AI233" s="112">
        <v>4</v>
      </c>
      <c r="AJ233" s="112">
        <v>2</v>
      </c>
      <c r="AK233" s="112">
        <v>6</v>
      </c>
      <c r="AL233" s="112">
        <v>4</v>
      </c>
      <c r="AM233" s="112">
        <v>4</v>
      </c>
      <c r="AN233" s="112">
        <v>4</v>
      </c>
      <c r="AO233" s="150">
        <f t="shared" si="144"/>
        <v>24</v>
      </c>
      <c r="AP233" s="150">
        <f t="shared" si="145"/>
        <v>50</v>
      </c>
      <c r="AQ233" s="151">
        <f t="shared" si="146"/>
        <v>13.252197430696418</v>
      </c>
      <c r="AR233" s="655"/>
      <c r="AS233" s="425"/>
      <c r="AT233" s="425"/>
      <c r="AU233" s="425"/>
      <c r="AV233" s="425"/>
      <c r="AW233" s="652"/>
      <c r="AX233" s="655"/>
      <c r="AY233" s="635"/>
      <c r="AZ233" s="635"/>
    </row>
    <row r="234" spans="1:52" ht="15.75" thickBot="1">
      <c r="A234" s="451"/>
      <c r="B234" s="175">
        <f>'5- Valoracion CUALITATIVA'!B268</f>
        <v>26.504394861392836</v>
      </c>
      <c r="C234" s="103" t="s">
        <v>197</v>
      </c>
      <c r="D234" s="161"/>
      <c r="E234" s="114" t="s">
        <v>0</v>
      </c>
      <c r="F234" s="107"/>
      <c r="G234" s="107"/>
      <c r="H234" s="107"/>
      <c r="I234" s="107"/>
      <c r="J234" s="107"/>
      <c r="K234" s="107"/>
      <c r="L234" s="185">
        <f t="shared" si="147"/>
        <v>0</v>
      </c>
      <c r="M234" s="185">
        <f t="shared" si="148"/>
        <v>0</v>
      </c>
      <c r="N234" s="185">
        <f t="shared" si="141"/>
        <v>0</v>
      </c>
      <c r="O234" s="112">
        <v>4</v>
      </c>
      <c r="P234" s="112">
        <v>4</v>
      </c>
      <c r="Q234" s="112">
        <v>6</v>
      </c>
      <c r="R234" s="112">
        <v>4</v>
      </c>
      <c r="S234" s="112">
        <v>4</v>
      </c>
      <c r="T234" s="112">
        <v>4</v>
      </c>
      <c r="U234" s="170">
        <f t="shared" si="142"/>
        <v>26</v>
      </c>
      <c r="V234" s="170">
        <f t="shared" si="149"/>
        <v>56.25</v>
      </c>
      <c r="W234" s="151">
        <f t="shared" si="143"/>
        <v>14.908722109533471</v>
      </c>
      <c r="X234" s="664"/>
      <c r="Y234" s="425"/>
      <c r="Z234" s="425"/>
      <c r="AA234" s="425"/>
      <c r="AB234" s="425"/>
      <c r="AC234" s="425"/>
      <c r="AD234" s="425"/>
      <c r="AE234" s="425"/>
      <c r="AF234" s="425"/>
      <c r="AG234" s="652"/>
      <c r="AH234" s="155"/>
      <c r="AI234" s="112">
        <v>4</v>
      </c>
      <c r="AJ234" s="112">
        <v>4</v>
      </c>
      <c r="AK234" s="112">
        <v>6</v>
      </c>
      <c r="AL234" s="112">
        <v>4</v>
      </c>
      <c r="AM234" s="112">
        <v>4</v>
      </c>
      <c r="AN234" s="112">
        <v>4</v>
      </c>
      <c r="AO234" s="150">
        <f t="shared" si="144"/>
        <v>26</v>
      </c>
      <c r="AP234" s="150">
        <f t="shared" si="145"/>
        <v>56.25</v>
      </c>
      <c r="AQ234" s="151">
        <f t="shared" si="146"/>
        <v>14.908722109533471</v>
      </c>
      <c r="AR234" s="655"/>
      <c r="AS234" s="425"/>
      <c r="AT234" s="425"/>
      <c r="AU234" s="425"/>
      <c r="AV234" s="425"/>
      <c r="AW234" s="652"/>
      <c r="AX234" s="655"/>
      <c r="AY234" s="635"/>
      <c r="AZ234" s="635"/>
    </row>
    <row r="235" spans="1:52" ht="29.25" thickBot="1">
      <c r="A235" s="451"/>
      <c r="B235" s="175">
        <f>'5- Valoracion CUALITATIVA'!B269</f>
        <v>26.504394861392836</v>
      </c>
      <c r="C235" s="103" t="s">
        <v>199</v>
      </c>
      <c r="D235" s="161"/>
      <c r="E235" s="114" t="s">
        <v>0</v>
      </c>
      <c r="F235" s="107"/>
      <c r="G235" s="107"/>
      <c r="H235" s="107"/>
      <c r="I235" s="107"/>
      <c r="J235" s="107"/>
      <c r="K235" s="107"/>
      <c r="L235" s="185">
        <f t="shared" si="147"/>
        <v>0</v>
      </c>
      <c r="M235" s="185">
        <f t="shared" si="148"/>
        <v>0</v>
      </c>
      <c r="N235" s="185">
        <f t="shared" si="141"/>
        <v>0</v>
      </c>
      <c r="O235" s="112">
        <v>2</v>
      </c>
      <c r="P235" s="112">
        <v>2</v>
      </c>
      <c r="Q235" s="112">
        <v>4</v>
      </c>
      <c r="R235" s="112">
        <v>4</v>
      </c>
      <c r="S235" s="112">
        <v>2</v>
      </c>
      <c r="T235" s="112">
        <v>1</v>
      </c>
      <c r="U235" s="170">
        <f t="shared" si="142"/>
        <v>15</v>
      </c>
      <c r="V235" s="170">
        <f t="shared" si="149"/>
        <v>21.875</v>
      </c>
      <c r="W235" s="151">
        <f t="shared" si="143"/>
        <v>5.7978363759296823</v>
      </c>
      <c r="X235" s="664"/>
      <c r="Y235" s="425"/>
      <c r="Z235" s="425"/>
      <c r="AA235" s="425"/>
      <c r="AB235" s="425"/>
      <c r="AC235" s="425"/>
      <c r="AD235" s="425"/>
      <c r="AE235" s="425"/>
      <c r="AF235" s="425"/>
      <c r="AG235" s="652"/>
      <c r="AH235" s="155"/>
      <c r="AI235" s="112">
        <v>2</v>
      </c>
      <c r="AJ235" s="112">
        <v>2</v>
      </c>
      <c r="AK235" s="112">
        <v>4</v>
      </c>
      <c r="AL235" s="112">
        <v>4</v>
      </c>
      <c r="AM235" s="112">
        <v>2</v>
      </c>
      <c r="AN235" s="112">
        <v>1</v>
      </c>
      <c r="AO235" s="150">
        <f t="shared" si="144"/>
        <v>15</v>
      </c>
      <c r="AP235" s="150">
        <f t="shared" si="145"/>
        <v>21.875</v>
      </c>
      <c r="AQ235" s="151">
        <f t="shared" si="146"/>
        <v>5.7978363759296823</v>
      </c>
      <c r="AR235" s="655"/>
      <c r="AS235" s="425"/>
      <c r="AT235" s="425"/>
      <c r="AU235" s="425"/>
      <c r="AV235" s="425"/>
      <c r="AW235" s="652"/>
      <c r="AX235" s="655"/>
      <c r="AY235" s="635"/>
      <c r="AZ235" s="635"/>
    </row>
    <row r="236" spans="1:52" ht="15.75" thickBot="1">
      <c r="A236" s="451"/>
      <c r="B236" s="175">
        <f>'5- Valoracion CUALITATIVA'!B270</f>
        <v>26.504394861392836</v>
      </c>
      <c r="C236" s="103" t="s">
        <v>126</v>
      </c>
      <c r="D236" s="161"/>
      <c r="E236" s="114" t="s">
        <v>0</v>
      </c>
      <c r="F236" s="107"/>
      <c r="G236" s="107"/>
      <c r="H236" s="107"/>
      <c r="I236" s="107"/>
      <c r="J236" s="107"/>
      <c r="K236" s="107"/>
      <c r="L236" s="185">
        <f t="shared" si="147"/>
        <v>0</v>
      </c>
      <c r="M236" s="185">
        <f t="shared" si="148"/>
        <v>0</v>
      </c>
      <c r="N236" s="185">
        <f t="shared" si="141"/>
        <v>0</v>
      </c>
      <c r="O236" s="112">
        <v>1</v>
      </c>
      <c r="P236" s="112">
        <v>4</v>
      </c>
      <c r="Q236" s="112">
        <v>4</v>
      </c>
      <c r="R236" s="112">
        <v>1</v>
      </c>
      <c r="S236" s="112">
        <v>2</v>
      </c>
      <c r="T236" s="112">
        <v>4</v>
      </c>
      <c r="U236" s="170">
        <f t="shared" si="142"/>
        <v>16</v>
      </c>
      <c r="V236" s="170">
        <f t="shared" si="149"/>
        <v>25</v>
      </c>
      <c r="W236" s="151">
        <f t="shared" si="143"/>
        <v>6.6260987153482089</v>
      </c>
      <c r="X236" s="664"/>
      <c r="Y236" s="425"/>
      <c r="Z236" s="425"/>
      <c r="AA236" s="425"/>
      <c r="AB236" s="425"/>
      <c r="AC236" s="425"/>
      <c r="AD236" s="425"/>
      <c r="AE236" s="425"/>
      <c r="AF236" s="425"/>
      <c r="AG236" s="652"/>
      <c r="AH236" s="155"/>
      <c r="AI236" s="112">
        <v>1</v>
      </c>
      <c r="AJ236" s="112">
        <v>4</v>
      </c>
      <c r="AK236" s="112">
        <v>4</v>
      </c>
      <c r="AL236" s="112">
        <v>1</v>
      </c>
      <c r="AM236" s="112">
        <v>2</v>
      </c>
      <c r="AN236" s="112">
        <v>4</v>
      </c>
      <c r="AO236" s="150">
        <f t="shared" si="144"/>
        <v>16</v>
      </c>
      <c r="AP236" s="150">
        <f t="shared" si="145"/>
        <v>25</v>
      </c>
      <c r="AQ236" s="151">
        <f t="shared" si="146"/>
        <v>6.6260987153482089</v>
      </c>
      <c r="AR236" s="655"/>
      <c r="AS236" s="425"/>
      <c r="AT236" s="425"/>
      <c r="AU236" s="425"/>
      <c r="AV236" s="425"/>
      <c r="AW236" s="652"/>
      <c r="AX236" s="655"/>
      <c r="AY236" s="635"/>
      <c r="AZ236" s="635"/>
    </row>
    <row r="237" spans="1:52" ht="15.75" thickBot="1">
      <c r="A237" s="451"/>
      <c r="B237" s="175">
        <f>'5- Valoracion CUALITATIVA'!B271</f>
        <v>26.504394861392836</v>
      </c>
      <c r="C237" s="103" t="s">
        <v>128</v>
      </c>
      <c r="D237" s="161"/>
      <c r="E237" s="114" t="s">
        <v>216</v>
      </c>
      <c r="F237" s="107">
        <v>2</v>
      </c>
      <c r="G237" s="107">
        <v>2</v>
      </c>
      <c r="H237" s="107">
        <v>4</v>
      </c>
      <c r="I237" s="107">
        <v>4</v>
      </c>
      <c r="J237" s="107">
        <v>2</v>
      </c>
      <c r="K237" s="107">
        <v>4</v>
      </c>
      <c r="L237" s="185">
        <f t="shared" si="147"/>
        <v>24</v>
      </c>
      <c r="M237" s="185">
        <f t="shared" si="148"/>
        <v>50</v>
      </c>
      <c r="N237" s="185">
        <f t="shared" si="141"/>
        <v>13.252197430696418</v>
      </c>
      <c r="O237" s="112"/>
      <c r="P237" s="112"/>
      <c r="Q237" s="112"/>
      <c r="R237" s="112"/>
      <c r="S237" s="112"/>
      <c r="T237" s="112"/>
      <c r="U237" s="170">
        <f t="shared" si="142"/>
        <v>0</v>
      </c>
      <c r="V237" s="170">
        <f t="shared" si="149"/>
        <v>0</v>
      </c>
      <c r="W237" s="151">
        <f t="shared" si="143"/>
        <v>0</v>
      </c>
      <c r="X237" s="664"/>
      <c r="Y237" s="425"/>
      <c r="Z237" s="425"/>
      <c r="AA237" s="425"/>
      <c r="AB237" s="425"/>
      <c r="AC237" s="425"/>
      <c r="AD237" s="425"/>
      <c r="AE237" s="425"/>
      <c r="AF237" s="425"/>
      <c r="AG237" s="652"/>
      <c r="AH237" s="155"/>
      <c r="AI237" s="112"/>
      <c r="AJ237" s="112"/>
      <c r="AK237" s="112"/>
      <c r="AL237" s="112"/>
      <c r="AM237" s="112"/>
      <c r="AN237" s="112"/>
      <c r="AO237" s="150">
        <f t="shared" si="144"/>
        <v>0</v>
      </c>
      <c r="AP237" s="150">
        <f t="shared" si="145"/>
        <v>0</v>
      </c>
      <c r="AQ237" s="151">
        <f t="shared" si="146"/>
        <v>0</v>
      </c>
      <c r="AR237" s="655"/>
      <c r="AS237" s="425"/>
      <c r="AT237" s="425"/>
      <c r="AU237" s="425"/>
      <c r="AV237" s="425"/>
      <c r="AW237" s="652"/>
      <c r="AX237" s="655"/>
      <c r="AY237" s="635"/>
      <c r="AZ237" s="635"/>
    </row>
    <row r="238" spans="1:52" ht="15.75" thickBot="1">
      <c r="A238" s="451"/>
      <c r="B238" s="175">
        <f>'5- Valoracion CUALITATIVA'!B272</f>
        <v>26.504394861392836</v>
      </c>
      <c r="C238" s="103" t="s">
        <v>130</v>
      </c>
      <c r="D238" s="161"/>
      <c r="E238" s="114" t="s">
        <v>216</v>
      </c>
      <c r="F238" s="107">
        <v>2</v>
      </c>
      <c r="G238" s="107">
        <v>2</v>
      </c>
      <c r="H238" s="107">
        <v>4</v>
      </c>
      <c r="I238" s="107">
        <v>4</v>
      </c>
      <c r="J238" s="107">
        <v>2</v>
      </c>
      <c r="K238" s="107">
        <v>4</v>
      </c>
      <c r="L238" s="185">
        <f t="shared" si="147"/>
        <v>24</v>
      </c>
      <c r="M238" s="185">
        <f t="shared" si="148"/>
        <v>50</v>
      </c>
      <c r="N238" s="185">
        <f t="shared" si="141"/>
        <v>13.252197430696418</v>
      </c>
      <c r="O238" s="112"/>
      <c r="P238" s="112"/>
      <c r="Q238" s="112"/>
      <c r="R238" s="112"/>
      <c r="S238" s="112"/>
      <c r="T238" s="112"/>
      <c r="U238" s="170">
        <f t="shared" si="142"/>
        <v>0</v>
      </c>
      <c r="V238" s="170">
        <f t="shared" si="149"/>
        <v>0</v>
      </c>
      <c r="W238" s="151">
        <f t="shared" si="143"/>
        <v>0</v>
      </c>
      <c r="X238" s="664"/>
      <c r="Y238" s="425"/>
      <c r="Z238" s="425"/>
      <c r="AA238" s="425"/>
      <c r="AB238" s="425"/>
      <c r="AC238" s="425"/>
      <c r="AD238" s="425"/>
      <c r="AE238" s="425"/>
      <c r="AF238" s="425"/>
      <c r="AG238" s="653"/>
      <c r="AH238" s="155"/>
      <c r="AI238" s="112"/>
      <c r="AJ238" s="112"/>
      <c r="AK238" s="112"/>
      <c r="AL238" s="112"/>
      <c r="AM238" s="112"/>
      <c r="AN238" s="112"/>
      <c r="AO238" s="150">
        <f t="shared" si="144"/>
        <v>0</v>
      </c>
      <c r="AP238" s="150">
        <f t="shared" si="145"/>
        <v>0</v>
      </c>
      <c r="AQ238" s="151">
        <f t="shared" si="146"/>
        <v>0</v>
      </c>
      <c r="AR238" s="655"/>
      <c r="AS238" s="425"/>
      <c r="AT238" s="425"/>
      <c r="AU238" s="425"/>
      <c r="AV238" s="425"/>
      <c r="AW238" s="653"/>
      <c r="AX238" s="655"/>
      <c r="AY238" s="635"/>
      <c r="AZ238" s="635"/>
    </row>
    <row r="239" spans="1:52" ht="15.75" thickBot="1">
      <c r="A239" s="452"/>
      <c r="B239" s="175">
        <f>'5- Valoracion CUALITATIVA'!B273</f>
        <v>26.504394861392836</v>
      </c>
      <c r="C239" s="638"/>
      <c r="D239" s="639"/>
      <c r="E239" s="640"/>
      <c r="F239" s="641" t="s">
        <v>183</v>
      </c>
      <c r="G239" s="642"/>
      <c r="H239" s="642"/>
      <c r="I239" s="642"/>
      <c r="J239" s="642"/>
      <c r="K239" s="640"/>
      <c r="L239" s="165">
        <f>IF(SUM($L230:$L238),(1-EXP(-((SUM($L230:$L238)/COUNTIF($L230:$L238,"&gt;0"))^1)))*($E$6-(MAX($L230:$L238)))*(1-1/(EXP((((COUNTIF($L230:$L238,"&gt;0")^1)-1)*0.1))))+(MAX($L230:$L238)),0)</f>
        <v>25.522601311367168</v>
      </c>
      <c r="M239" s="166">
        <f t="shared" ref="M239" si="150">IF($L239&lt;&gt;0,(($L239-$M$6)/($E$6-$M$6))*100,0)</f>
        <v>54.758129098022401</v>
      </c>
      <c r="N239" s="167">
        <f>IF(SUM($L230:$L238),(($M239*$B239)/100),0)</f>
        <v>14.513310754851105</v>
      </c>
      <c r="O239" s="643" t="s">
        <v>184</v>
      </c>
      <c r="P239" s="642"/>
      <c r="Q239" s="642"/>
      <c r="R239" s="642"/>
      <c r="S239" s="642"/>
      <c r="T239" s="640"/>
      <c r="U239" s="165">
        <f>IF(SUM($U230:$U238),(1-EXP(-((SUM($U230:$U238)/COUNTIF($U230:$U238,"&gt;0"))^1)))*($E$6-(MAX($U230:$U238)))*(1-1/(EXP((((COUNTIF($U230:$U238,"&gt;0")^1)-1)*0.1))))+(MAX($U230:$U238)),0)</f>
        <v>32.316637092651042</v>
      </c>
      <c r="V239" s="166">
        <f t="shared" si="149"/>
        <v>75.989490914534514</v>
      </c>
      <c r="W239" s="167">
        <f>IF(SUM($U230:$U238),(($V239*$B239)/100),0)</f>
        <v>20.140554725150462</v>
      </c>
      <c r="X239" s="139" t="s">
        <v>158</v>
      </c>
      <c r="Y239" s="140">
        <f>$N239-$W239</f>
        <v>-5.6272439702993573</v>
      </c>
      <c r="Z239" s="644" t="s">
        <v>240</v>
      </c>
      <c r="AA239" s="639"/>
      <c r="AB239" s="639"/>
      <c r="AC239" s="639"/>
      <c r="AD239" s="639"/>
      <c r="AE239" s="639"/>
      <c r="AF239" s="639"/>
      <c r="AG239" s="645"/>
      <c r="AH239" s="646" t="s">
        <v>185</v>
      </c>
      <c r="AI239" s="639"/>
      <c r="AJ239" s="639"/>
      <c r="AK239" s="639"/>
      <c r="AL239" s="639"/>
      <c r="AM239" s="639"/>
      <c r="AN239" s="647"/>
      <c r="AO239" s="156">
        <f>IF(SUM($AO230:$AO238),(1-EXP(-((SUM($AO230:$AO238)/COUNTIF($AO230:$AO238,"&gt;0"))^1)))*($E$6-(MAX($AO230:$AO238)))*(1-1/(EXP((((COUNTIF($AO230:$AO238,"&gt;0")^1)-1)*0.1))))+(MAX($AO230:$AO238)),0)</f>
        <v>32.316637092651042</v>
      </c>
      <c r="AP239" s="156">
        <f t="shared" si="145"/>
        <v>75.989490914534514</v>
      </c>
      <c r="AQ239" s="157">
        <f>IF(SUM($AO230:$AO238),(($AP239*$B239)/100),0)</f>
        <v>20.140554725150462</v>
      </c>
      <c r="AR239" s="158" t="s">
        <v>186</v>
      </c>
      <c r="AS239" s="159">
        <f>$N239-$AQ239</f>
        <v>-5.6272439702993573</v>
      </c>
      <c r="AT239" s="648"/>
      <c r="AU239" s="639"/>
      <c r="AV239" s="639"/>
      <c r="AW239" s="645"/>
      <c r="AX239" s="649"/>
      <c r="AY239" s="645"/>
      <c r="AZ239" s="637"/>
    </row>
    <row r="241" spans="1:52" ht="15.75" thickBot="1"/>
    <row r="242" spans="1:52">
      <c r="A242" s="672" t="s">
        <v>146</v>
      </c>
      <c r="B242" s="673" t="s">
        <v>147</v>
      </c>
      <c r="C242" s="674" t="s">
        <v>148</v>
      </c>
      <c r="D242" s="676" t="s">
        <v>149</v>
      </c>
      <c r="E242" s="677" t="s">
        <v>150</v>
      </c>
      <c r="F242" s="631" t="s">
        <v>241</v>
      </c>
      <c r="G242" s="632"/>
      <c r="H242" s="632"/>
      <c r="I242" s="632"/>
      <c r="J242" s="632"/>
      <c r="K242" s="633"/>
      <c r="L242" s="665" t="s">
        <v>152</v>
      </c>
      <c r="M242" s="632"/>
      <c r="N242" s="666"/>
      <c r="O242" s="667" t="s">
        <v>225</v>
      </c>
      <c r="P242" s="658"/>
      <c r="Q242" s="658"/>
      <c r="R242" s="658"/>
      <c r="S242" s="658"/>
      <c r="T242" s="668"/>
      <c r="U242" s="657" t="s">
        <v>152</v>
      </c>
      <c r="V242" s="658"/>
      <c r="W242" s="659"/>
      <c r="X242" s="669" t="s">
        <v>226</v>
      </c>
      <c r="Y242" s="658"/>
      <c r="Z242" s="658"/>
      <c r="AA242" s="658"/>
      <c r="AB242" s="658"/>
      <c r="AC242" s="658"/>
      <c r="AD242" s="658"/>
      <c r="AE242" s="658"/>
      <c r="AF242" s="658"/>
      <c r="AG242" s="658"/>
      <c r="AH242" s="670" t="s">
        <v>154</v>
      </c>
      <c r="AI242" s="657" t="s">
        <v>227</v>
      </c>
      <c r="AJ242" s="658"/>
      <c r="AK242" s="658"/>
      <c r="AL242" s="658"/>
      <c r="AM242" s="658"/>
      <c r="AN242" s="668"/>
      <c r="AO242" s="657" t="s">
        <v>152</v>
      </c>
      <c r="AP242" s="658"/>
      <c r="AQ242" s="659"/>
      <c r="AR242" s="660" t="s">
        <v>228</v>
      </c>
      <c r="AS242" s="658"/>
      <c r="AT242" s="658"/>
      <c r="AU242" s="658"/>
      <c r="AV242" s="658"/>
      <c r="AW242" s="659"/>
      <c r="AX242" s="661" t="s">
        <v>229</v>
      </c>
      <c r="AY242" s="659"/>
      <c r="AZ242" s="662" t="s">
        <v>157</v>
      </c>
    </row>
    <row r="243" spans="1:52" ht="19.5" thickBot="1">
      <c r="A243" s="671"/>
      <c r="B243" s="637"/>
      <c r="C243" s="675"/>
      <c r="D243" s="675"/>
      <c r="E243" s="678"/>
      <c r="F243" s="181" t="s">
        <v>160</v>
      </c>
      <c r="G243" s="182" t="s">
        <v>161</v>
      </c>
      <c r="H243" s="182" t="s">
        <v>162</v>
      </c>
      <c r="I243" s="182" t="s">
        <v>163</v>
      </c>
      <c r="J243" s="182" t="s">
        <v>164</v>
      </c>
      <c r="K243" s="182" t="s">
        <v>165</v>
      </c>
      <c r="L243" s="186" t="s">
        <v>242</v>
      </c>
      <c r="M243" s="186" t="s">
        <v>243</v>
      </c>
      <c r="N243" s="187" t="s">
        <v>244</v>
      </c>
      <c r="O243" s="184" t="s">
        <v>160</v>
      </c>
      <c r="P243" s="141" t="s">
        <v>161</v>
      </c>
      <c r="Q243" s="141" t="s">
        <v>162</v>
      </c>
      <c r="R243" s="141" t="s">
        <v>163</v>
      </c>
      <c r="S243" s="141" t="s">
        <v>164</v>
      </c>
      <c r="T243" s="141" t="s">
        <v>165</v>
      </c>
      <c r="U243" s="142" t="s">
        <v>245</v>
      </c>
      <c r="V243" s="142" t="s">
        <v>246</v>
      </c>
      <c r="W243" s="143" t="s">
        <v>247</v>
      </c>
      <c r="X243" s="136" t="s">
        <v>230</v>
      </c>
      <c r="Y243" s="137" t="s">
        <v>236</v>
      </c>
      <c r="Z243" s="137" t="s">
        <v>237</v>
      </c>
      <c r="AA243" s="137" t="s">
        <v>238</v>
      </c>
      <c r="AB243" s="137" t="s">
        <v>239</v>
      </c>
      <c r="AC243" s="137" t="s">
        <v>231</v>
      </c>
      <c r="AD243" s="137" t="s">
        <v>232</v>
      </c>
      <c r="AE243" s="137" t="s">
        <v>233</v>
      </c>
      <c r="AF243" s="137" t="s">
        <v>234</v>
      </c>
      <c r="AG243" s="138" t="s">
        <v>235</v>
      </c>
      <c r="AH243" s="671"/>
      <c r="AI243" s="141" t="s">
        <v>248</v>
      </c>
      <c r="AJ243" s="141" t="s">
        <v>249</v>
      </c>
      <c r="AK243" s="141" t="s">
        <v>250</v>
      </c>
      <c r="AL243" s="141" t="s">
        <v>251</v>
      </c>
      <c r="AM243" s="141" t="s">
        <v>252</v>
      </c>
      <c r="AN243" s="141" t="s">
        <v>253</v>
      </c>
      <c r="AO243" s="142" t="s">
        <v>254</v>
      </c>
      <c r="AP243" s="142" t="s">
        <v>255</v>
      </c>
      <c r="AQ243" s="142" t="s">
        <v>256</v>
      </c>
      <c r="AR243" s="144" t="s">
        <v>257</v>
      </c>
      <c r="AS243" s="137" t="s">
        <v>258</v>
      </c>
      <c r="AT243" s="137" t="s">
        <v>259</v>
      </c>
      <c r="AU243" s="137" t="s">
        <v>260</v>
      </c>
      <c r="AV243" s="137" t="s">
        <v>261</v>
      </c>
      <c r="AW243" s="145" t="s">
        <v>262</v>
      </c>
      <c r="AX243" s="146" t="s">
        <v>156</v>
      </c>
      <c r="AY243" s="147" t="s">
        <v>263</v>
      </c>
      <c r="AZ243" s="637"/>
    </row>
    <row r="244" spans="1:52" ht="15.75" customHeight="1" thickBot="1">
      <c r="A244" s="450" t="s">
        <v>60</v>
      </c>
      <c r="B244" s="175">
        <f>'5- Valoracion CUALITATIVA'!B279</f>
        <v>34.077079107505071</v>
      </c>
      <c r="C244" s="129" t="s">
        <v>108</v>
      </c>
      <c r="D244" s="160"/>
      <c r="E244" s="89" t="s">
        <v>0</v>
      </c>
      <c r="F244" s="91"/>
      <c r="G244" s="91"/>
      <c r="H244" s="91"/>
      <c r="I244" s="91"/>
      <c r="J244" s="91"/>
      <c r="K244" s="91"/>
      <c r="L244" s="185">
        <f>(3*$F244)+(2*$G244)+$H244+$I244+$J244+$K244</f>
        <v>0</v>
      </c>
      <c r="M244" s="185">
        <f>IF($L244&lt;&gt;0,(($L244-$M$6)/($E$6-$M$6))*100,0)</f>
        <v>0</v>
      </c>
      <c r="N244" s="185">
        <f t="shared" ref="N244:N260" si="151">($M244*$B244)/100</f>
        <v>0</v>
      </c>
      <c r="O244" s="95">
        <v>2</v>
      </c>
      <c r="P244" s="95">
        <v>4</v>
      </c>
      <c r="Q244" s="95">
        <v>6</v>
      </c>
      <c r="R244" s="95">
        <v>4</v>
      </c>
      <c r="S244" s="95">
        <v>4</v>
      </c>
      <c r="T244" s="95">
        <v>4</v>
      </c>
      <c r="U244" s="150">
        <f t="shared" ref="U244:U260" si="152">$O244+$P244+$Q244+$R244+$S244+$T244</f>
        <v>24</v>
      </c>
      <c r="V244" s="150">
        <f>IF($U244&lt;&gt;0,(($U244-$M$6)/($E$6-$M$6))*100,0)</f>
        <v>50</v>
      </c>
      <c r="W244" s="151">
        <f t="shared" ref="W244:W260" si="153">($V244*$B244)/100</f>
        <v>17.038539553752535</v>
      </c>
      <c r="X244" s="663">
        <v>246</v>
      </c>
      <c r="Y244" s="650">
        <v>100</v>
      </c>
      <c r="Z244" s="650">
        <v>60</v>
      </c>
      <c r="AA244" s="650">
        <v>1</v>
      </c>
      <c r="AB244" s="650">
        <v>0.6</v>
      </c>
      <c r="AC244" s="650">
        <f>+AB244-AA244</f>
        <v>-0.4</v>
      </c>
      <c r="AD244" s="650">
        <v>0.5</v>
      </c>
      <c r="AE244" s="650">
        <f>(1/(1+$AD244))+(($AD244*(ABS(($M261-$V261))-50))/(50*(1+$AD244)))</f>
        <v>0.52978994291223513</v>
      </c>
      <c r="AF244" s="650">
        <f>$AE244*$AC244</f>
        <v>-0.21191597716489408</v>
      </c>
      <c r="AG244" s="651">
        <f>$AF244*$B244</f>
        <v>-7.2214775179923336</v>
      </c>
      <c r="AH244" s="152"/>
      <c r="AI244" s="100">
        <v>2</v>
      </c>
      <c r="AJ244" s="100">
        <v>2</v>
      </c>
      <c r="AK244" s="100">
        <v>4</v>
      </c>
      <c r="AL244" s="100">
        <v>4</v>
      </c>
      <c r="AM244" s="100">
        <v>4</v>
      </c>
      <c r="AN244" s="100">
        <v>4</v>
      </c>
      <c r="AO244" s="150">
        <f t="shared" ref="AO244:AO260" si="154">$AI244+$AJ244+$AK244+$AL244+$AM244+$AN244</f>
        <v>20</v>
      </c>
      <c r="AP244" s="150">
        <f t="shared" ref="AP244:AP261" si="155">IF($AO244&lt;&gt;0,(($AO244-$M$6)/($E$6-$M$6))*100,0)</f>
        <v>37.5</v>
      </c>
      <c r="AQ244" s="151">
        <f t="shared" ref="AQ244:AQ260" si="156">($AP244*$B244)/100</f>
        <v>12.778904665314402</v>
      </c>
      <c r="AR244" s="656">
        <v>80</v>
      </c>
      <c r="AS244" s="650">
        <v>0.8</v>
      </c>
      <c r="AT244" s="650">
        <f>+AS244-AA244</f>
        <v>-0.19999999999999996</v>
      </c>
      <c r="AU244" s="650">
        <f>(1/(1+$AD244))+(($AD244*(ABS(($M261-$AP261))-50))/(50*(1+$AD244)))</f>
        <v>0.52978994185993378</v>
      </c>
      <c r="AV244" s="650">
        <f>$AT244*$AU244</f>
        <v>-0.10595798837198674</v>
      </c>
      <c r="AW244" s="651">
        <f>$AV244*$B244</f>
        <v>-3.6107387518242944</v>
      </c>
      <c r="AX244" s="654">
        <f>$AS261-$Y261</f>
        <v>5.3789033671591824E-8</v>
      </c>
      <c r="AY244" s="634">
        <f>$AW244-$AG244</f>
        <v>3.6107387661680392</v>
      </c>
      <c r="AZ244" s="636"/>
    </row>
    <row r="245" spans="1:52" ht="15.75" thickBot="1">
      <c r="A245" s="451"/>
      <c r="B245" s="175">
        <f>'5- Valoracion CUALITATIVA'!B280</f>
        <v>34.077079107505071</v>
      </c>
      <c r="C245" s="128" t="s">
        <v>109</v>
      </c>
      <c r="D245" s="161"/>
      <c r="E245" s="105" t="s">
        <v>0</v>
      </c>
      <c r="F245" s="107"/>
      <c r="G245" s="107"/>
      <c r="H245" s="107"/>
      <c r="I245" s="107"/>
      <c r="J245" s="107"/>
      <c r="K245" s="107"/>
      <c r="L245" s="185">
        <f t="shared" ref="L245:L260" si="157">(3*$F245)+(2*$G245)+$H245+$I245+$J245+$K245</f>
        <v>0</v>
      </c>
      <c r="M245" s="185">
        <f t="shared" ref="M245:M260" si="158">IF($L245&lt;&gt;0,(($L245-$M$6)/($E$6-$M$6))*100,0)</f>
        <v>0</v>
      </c>
      <c r="N245" s="185">
        <f t="shared" si="151"/>
        <v>0</v>
      </c>
      <c r="O245" s="112">
        <v>2</v>
      </c>
      <c r="P245" s="112">
        <v>4</v>
      </c>
      <c r="Q245" s="112">
        <v>4</v>
      </c>
      <c r="R245" s="112">
        <v>4</v>
      </c>
      <c r="S245" s="112">
        <v>4</v>
      </c>
      <c r="T245" s="112">
        <v>4</v>
      </c>
      <c r="U245" s="164">
        <f t="shared" si="152"/>
        <v>22</v>
      </c>
      <c r="V245" s="164">
        <f t="shared" ref="V245:V261" si="159">IF($U245&lt;&gt;0,(($U245-$M$6)/($E$6-$M$6))*100,0)</f>
        <v>43.75</v>
      </c>
      <c r="W245" s="151">
        <f t="shared" si="153"/>
        <v>14.908722109533469</v>
      </c>
      <c r="X245" s="664"/>
      <c r="Y245" s="425"/>
      <c r="Z245" s="425"/>
      <c r="AA245" s="425"/>
      <c r="AB245" s="425"/>
      <c r="AC245" s="425"/>
      <c r="AD245" s="425"/>
      <c r="AE245" s="425"/>
      <c r="AF245" s="425"/>
      <c r="AG245" s="652"/>
      <c r="AH245" s="155"/>
      <c r="AI245" s="112">
        <v>2</v>
      </c>
      <c r="AJ245" s="112">
        <v>4</v>
      </c>
      <c r="AK245" s="112">
        <v>4</v>
      </c>
      <c r="AL245" s="112">
        <v>4</v>
      </c>
      <c r="AM245" s="112">
        <v>4</v>
      </c>
      <c r="AN245" s="112">
        <v>4</v>
      </c>
      <c r="AO245" s="150">
        <f t="shared" si="154"/>
        <v>22</v>
      </c>
      <c r="AP245" s="150">
        <f t="shared" si="155"/>
        <v>43.75</v>
      </c>
      <c r="AQ245" s="151">
        <f t="shared" si="156"/>
        <v>14.908722109533469</v>
      </c>
      <c r="AR245" s="655"/>
      <c r="AS245" s="425"/>
      <c r="AT245" s="425"/>
      <c r="AU245" s="425"/>
      <c r="AV245" s="425"/>
      <c r="AW245" s="652"/>
      <c r="AX245" s="655"/>
      <c r="AY245" s="635"/>
      <c r="AZ245" s="635"/>
    </row>
    <row r="246" spans="1:52" ht="15.75" thickBot="1">
      <c r="A246" s="451"/>
      <c r="B246" s="175">
        <f>'5- Valoracion CUALITATIVA'!B281</f>
        <v>34.077079107505071</v>
      </c>
      <c r="C246" s="128" t="s">
        <v>191</v>
      </c>
      <c r="D246" s="161"/>
      <c r="E246" s="105" t="s">
        <v>0</v>
      </c>
      <c r="F246" s="107"/>
      <c r="G246" s="107"/>
      <c r="H246" s="107"/>
      <c r="I246" s="107"/>
      <c r="J246" s="107"/>
      <c r="K246" s="107"/>
      <c r="L246" s="185">
        <f t="shared" si="157"/>
        <v>0</v>
      </c>
      <c r="M246" s="185">
        <f t="shared" si="158"/>
        <v>0</v>
      </c>
      <c r="N246" s="185">
        <f t="shared" si="151"/>
        <v>0</v>
      </c>
      <c r="O246" s="112">
        <v>2</v>
      </c>
      <c r="P246" s="112">
        <v>4</v>
      </c>
      <c r="Q246" s="112">
        <v>4</v>
      </c>
      <c r="R246" s="112">
        <v>4</v>
      </c>
      <c r="S246" s="112">
        <v>4</v>
      </c>
      <c r="T246" s="112">
        <v>1</v>
      </c>
      <c r="U246" s="170">
        <f t="shared" si="152"/>
        <v>19</v>
      </c>
      <c r="V246" s="170">
        <f t="shared" si="159"/>
        <v>34.375</v>
      </c>
      <c r="W246" s="151">
        <f t="shared" si="153"/>
        <v>11.713995943204868</v>
      </c>
      <c r="X246" s="664"/>
      <c r="Y246" s="425"/>
      <c r="Z246" s="425"/>
      <c r="AA246" s="425"/>
      <c r="AB246" s="425"/>
      <c r="AC246" s="425"/>
      <c r="AD246" s="425"/>
      <c r="AE246" s="425"/>
      <c r="AF246" s="425"/>
      <c r="AG246" s="652"/>
      <c r="AH246" s="155"/>
      <c r="AI246" s="112">
        <v>2</v>
      </c>
      <c r="AJ246" s="112">
        <v>4</v>
      </c>
      <c r="AK246" s="112">
        <v>4</v>
      </c>
      <c r="AL246" s="112">
        <v>4</v>
      </c>
      <c r="AM246" s="112">
        <v>4</v>
      </c>
      <c r="AN246" s="112">
        <v>1</v>
      </c>
      <c r="AO246" s="150">
        <f t="shared" si="154"/>
        <v>19</v>
      </c>
      <c r="AP246" s="150">
        <f t="shared" si="155"/>
        <v>34.375</v>
      </c>
      <c r="AQ246" s="151">
        <f t="shared" si="156"/>
        <v>11.713995943204868</v>
      </c>
      <c r="AR246" s="655"/>
      <c r="AS246" s="425"/>
      <c r="AT246" s="425"/>
      <c r="AU246" s="425"/>
      <c r="AV246" s="425"/>
      <c r="AW246" s="652"/>
      <c r="AX246" s="655"/>
      <c r="AY246" s="635"/>
      <c r="AZ246" s="635"/>
    </row>
    <row r="247" spans="1:52" ht="15.75" thickBot="1">
      <c r="A247" s="451"/>
      <c r="B247" s="175">
        <f>'5- Valoracion CUALITATIVA'!B282</f>
        <v>34.077079107505071</v>
      </c>
      <c r="C247" s="128" t="s">
        <v>192</v>
      </c>
      <c r="D247" s="161"/>
      <c r="E247" s="105" t="s">
        <v>0</v>
      </c>
      <c r="F247" s="107"/>
      <c r="G247" s="107"/>
      <c r="H247" s="107"/>
      <c r="I247" s="107"/>
      <c r="J247" s="107"/>
      <c r="K247" s="107"/>
      <c r="L247" s="185">
        <f t="shared" si="157"/>
        <v>0</v>
      </c>
      <c r="M247" s="185">
        <f t="shared" si="158"/>
        <v>0</v>
      </c>
      <c r="N247" s="185">
        <f t="shared" si="151"/>
        <v>0</v>
      </c>
      <c r="O247" s="112">
        <v>2</v>
      </c>
      <c r="P247" s="112">
        <v>2</v>
      </c>
      <c r="Q247" s="112">
        <v>4</v>
      </c>
      <c r="R247" s="112">
        <v>4</v>
      </c>
      <c r="S247" s="112">
        <v>4</v>
      </c>
      <c r="T247" s="112">
        <v>4</v>
      </c>
      <c r="U247" s="170">
        <f t="shared" si="152"/>
        <v>20</v>
      </c>
      <c r="V247" s="170">
        <f t="shared" si="159"/>
        <v>37.5</v>
      </c>
      <c r="W247" s="151">
        <f t="shared" si="153"/>
        <v>12.778904665314402</v>
      </c>
      <c r="X247" s="664"/>
      <c r="Y247" s="425"/>
      <c r="Z247" s="425"/>
      <c r="AA247" s="425"/>
      <c r="AB247" s="425"/>
      <c r="AC247" s="425"/>
      <c r="AD247" s="425"/>
      <c r="AE247" s="425"/>
      <c r="AF247" s="425"/>
      <c r="AG247" s="652"/>
      <c r="AH247" s="155"/>
      <c r="AI247" s="112">
        <v>2</v>
      </c>
      <c r="AJ247" s="112">
        <v>2</v>
      </c>
      <c r="AK247" s="112">
        <v>4</v>
      </c>
      <c r="AL247" s="112">
        <v>4</v>
      </c>
      <c r="AM247" s="112">
        <v>4</v>
      </c>
      <c r="AN247" s="112">
        <v>4</v>
      </c>
      <c r="AO247" s="150">
        <f t="shared" si="154"/>
        <v>20</v>
      </c>
      <c r="AP247" s="150">
        <f t="shared" si="155"/>
        <v>37.5</v>
      </c>
      <c r="AQ247" s="151">
        <f t="shared" si="156"/>
        <v>12.778904665314402</v>
      </c>
      <c r="AR247" s="655"/>
      <c r="AS247" s="425"/>
      <c r="AT247" s="425"/>
      <c r="AU247" s="425"/>
      <c r="AV247" s="425"/>
      <c r="AW247" s="652"/>
      <c r="AX247" s="655"/>
      <c r="AY247" s="635"/>
      <c r="AZ247" s="635"/>
    </row>
    <row r="248" spans="1:52" ht="15.75" thickBot="1">
      <c r="A248" s="451"/>
      <c r="B248" s="175">
        <f>'5- Valoracion CUALITATIVA'!B283</f>
        <v>34.077079107505071</v>
      </c>
      <c r="C248" s="103" t="s">
        <v>187</v>
      </c>
      <c r="D248" s="161"/>
      <c r="E248" s="114" t="s">
        <v>0</v>
      </c>
      <c r="F248" s="91"/>
      <c r="G248" s="91"/>
      <c r="H248" s="91"/>
      <c r="I248" s="91"/>
      <c r="J248" s="91"/>
      <c r="K248" s="91"/>
      <c r="L248" s="185">
        <f t="shared" si="157"/>
        <v>0</v>
      </c>
      <c r="M248" s="185">
        <f t="shared" si="158"/>
        <v>0</v>
      </c>
      <c r="N248" s="185">
        <f t="shared" si="151"/>
        <v>0</v>
      </c>
      <c r="O248" s="112">
        <v>2</v>
      </c>
      <c r="P248" s="112">
        <v>4</v>
      </c>
      <c r="Q248" s="112">
        <v>6</v>
      </c>
      <c r="R248" s="112">
        <v>1</v>
      </c>
      <c r="S248" s="112">
        <v>2</v>
      </c>
      <c r="T248" s="112">
        <v>1</v>
      </c>
      <c r="U248" s="170">
        <f t="shared" si="152"/>
        <v>16</v>
      </c>
      <c r="V248" s="170">
        <f t="shared" si="159"/>
        <v>25</v>
      </c>
      <c r="W248" s="151">
        <f t="shared" si="153"/>
        <v>8.5192697768762677</v>
      </c>
      <c r="X248" s="664"/>
      <c r="Y248" s="425"/>
      <c r="Z248" s="425"/>
      <c r="AA248" s="425"/>
      <c r="AB248" s="425"/>
      <c r="AC248" s="425"/>
      <c r="AD248" s="425"/>
      <c r="AE248" s="425"/>
      <c r="AF248" s="425"/>
      <c r="AG248" s="652"/>
      <c r="AH248" s="155"/>
      <c r="AI248" s="112">
        <v>2</v>
      </c>
      <c r="AJ248" s="112">
        <v>4</v>
      </c>
      <c r="AK248" s="112">
        <v>6</v>
      </c>
      <c r="AL248" s="112">
        <v>1</v>
      </c>
      <c r="AM248" s="112">
        <v>2</v>
      </c>
      <c r="AN248" s="112">
        <v>1</v>
      </c>
      <c r="AO248" s="150">
        <f t="shared" si="154"/>
        <v>16</v>
      </c>
      <c r="AP248" s="150">
        <f t="shared" si="155"/>
        <v>25</v>
      </c>
      <c r="AQ248" s="151">
        <f t="shared" si="156"/>
        <v>8.5192697768762677</v>
      </c>
      <c r="AR248" s="655"/>
      <c r="AS248" s="425"/>
      <c r="AT248" s="425"/>
      <c r="AU248" s="425"/>
      <c r="AV248" s="425"/>
      <c r="AW248" s="652"/>
      <c r="AX248" s="655"/>
      <c r="AY248" s="635"/>
      <c r="AZ248" s="635"/>
    </row>
    <row r="249" spans="1:52" ht="15.75" thickBot="1">
      <c r="A249" s="451"/>
      <c r="B249" s="175">
        <f>'5- Valoracion CUALITATIVA'!B284</f>
        <v>34.077079107505071</v>
      </c>
      <c r="C249" s="128" t="s">
        <v>113</v>
      </c>
      <c r="D249" s="161"/>
      <c r="E249" s="114" t="s">
        <v>0</v>
      </c>
      <c r="F249" s="107"/>
      <c r="G249" s="107"/>
      <c r="H249" s="107"/>
      <c r="I249" s="107"/>
      <c r="J249" s="107"/>
      <c r="K249" s="107"/>
      <c r="L249" s="185">
        <f t="shared" si="157"/>
        <v>0</v>
      </c>
      <c r="M249" s="185">
        <f t="shared" si="158"/>
        <v>0</v>
      </c>
      <c r="N249" s="185">
        <f t="shared" si="151"/>
        <v>0</v>
      </c>
      <c r="O249" s="112">
        <v>1</v>
      </c>
      <c r="P249" s="112">
        <v>1</v>
      </c>
      <c r="Q249" s="112">
        <v>4</v>
      </c>
      <c r="R249" s="112">
        <v>1</v>
      </c>
      <c r="S249" s="112">
        <v>2</v>
      </c>
      <c r="T249" s="112">
        <v>1</v>
      </c>
      <c r="U249" s="170">
        <f t="shared" si="152"/>
        <v>10</v>
      </c>
      <c r="V249" s="170">
        <f t="shared" si="159"/>
        <v>6.25</v>
      </c>
      <c r="W249" s="151">
        <f t="shared" si="153"/>
        <v>2.1298174442190669</v>
      </c>
      <c r="X249" s="664"/>
      <c r="Y249" s="425"/>
      <c r="Z249" s="425"/>
      <c r="AA249" s="425"/>
      <c r="AB249" s="425"/>
      <c r="AC249" s="425"/>
      <c r="AD249" s="425"/>
      <c r="AE249" s="425"/>
      <c r="AF249" s="425"/>
      <c r="AG249" s="652"/>
      <c r="AH249" s="155"/>
      <c r="AI249" s="112">
        <v>1</v>
      </c>
      <c r="AJ249" s="112">
        <v>1</v>
      </c>
      <c r="AK249" s="112">
        <v>4</v>
      </c>
      <c r="AL249" s="112">
        <v>1</v>
      </c>
      <c r="AM249" s="112">
        <v>2</v>
      </c>
      <c r="AN249" s="112">
        <v>1</v>
      </c>
      <c r="AO249" s="150">
        <f t="shared" si="154"/>
        <v>10</v>
      </c>
      <c r="AP249" s="150">
        <f t="shared" si="155"/>
        <v>6.25</v>
      </c>
      <c r="AQ249" s="151">
        <f t="shared" si="156"/>
        <v>2.1298174442190669</v>
      </c>
      <c r="AR249" s="655"/>
      <c r="AS249" s="425"/>
      <c r="AT249" s="425"/>
      <c r="AU249" s="425"/>
      <c r="AV249" s="425"/>
      <c r="AW249" s="652"/>
      <c r="AX249" s="655"/>
      <c r="AY249" s="635"/>
      <c r="AZ249" s="635"/>
    </row>
    <row r="250" spans="1:52" ht="15.75" thickBot="1">
      <c r="A250" s="451"/>
      <c r="B250" s="175">
        <f>'5- Valoracion CUALITATIVA'!B285</f>
        <v>34.077079107505071</v>
      </c>
      <c r="C250" s="128" t="s">
        <v>114</v>
      </c>
      <c r="D250" s="161"/>
      <c r="E250" s="114" t="s">
        <v>0</v>
      </c>
      <c r="F250" s="107"/>
      <c r="G250" s="107"/>
      <c r="H250" s="107"/>
      <c r="I250" s="107"/>
      <c r="J250" s="107"/>
      <c r="K250" s="107"/>
      <c r="L250" s="185">
        <f t="shared" si="157"/>
        <v>0</v>
      </c>
      <c r="M250" s="185">
        <f t="shared" si="158"/>
        <v>0</v>
      </c>
      <c r="N250" s="185">
        <f t="shared" si="151"/>
        <v>0</v>
      </c>
      <c r="O250" s="112">
        <v>1</v>
      </c>
      <c r="P250" s="112">
        <v>1</v>
      </c>
      <c r="Q250" s="112">
        <v>4</v>
      </c>
      <c r="R250" s="112">
        <v>1</v>
      </c>
      <c r="S250" s="112">
        <v>2</v>
      </c>
      <c r="T250" s="112">
        <v>1</v>
      </c>
      <c r="U250" s="170">
        <f t="shared" si="152"/>
        <v>10</v>
      </c>
      <c r="V250" s="170">
        <f t="shared" si="159"/>
        <v>6.25</v>
      </c>
      <c r="W250" s="151">
        <f t="shared" si="153"/>
        <v>2.1298174442190669</v>
      </c>
      <c r="X250" s="664"/>
      <c r="Y250" s="425"/>
      <c r="Z250" s="425"/>
      <c r="AA250" s="425"/>
      <c r="AB250" s="425"/>
      <c r="AC250" s="425"/>
      <c r="AD250" s="425"/>
      <c r="AE250" s="425"/>
      <c r="AF250" s="425"/>
      <c r="AG250" s="652"/>
      <c r="AH250" s="155"/>
      <c r="AI250" s="112">
        <v>1</v>
      </c>
      <c r="AJ250" s="112">
        <v>1</v>
      </c>
      <c r="AK250" s="112">
        <v>4</v>
      </c>
      <c r="AL250" s="112">
        <v>1</v>
      </c>
      <c r="AM250" s="112">
        <v>2</v>
      </c>
      <c r="AN250" s="112">
        <v>1</v>
      </c>
      <c r="AO250" s="150">
        <f t="shared" si="154"/>
        <v>10</v>
      </c>
      <c r="AP250" s="150">
        <f t="shared" si="155"/>
        <v>6.25</v>
      </c>
      <c r="AQ250" s="151">
        <f t="shared" si="156"/>
        <v>2.1298174442190669</v>
      </c>
      <c r="AR250" s="655"/>
      <c r="AS250" s="425"/>
      <c r="AT250" s="425"/>
      <c r="AU250" s="425"/>
      <c r="AV250" s="425"/>
      <c r="AW250" s="652"/>
      <c r="AX250" s="655"/>
      <c r="AY250" s="635"/>
      <c r="AZ250" s="635"/>
    </row>
    <row r="251" spans="1:52" ht="15.75" thickBot="1">
      <c r="A251" s="451"/>
      <c r="B251" s="175">
        <f>'5- Valoracion CUALITATIVA'!B286</f>
        <v>34.077079107505071</v>
      </c>
      <c r="C251" s="128" t="s">
        <v>115</v>
      </c>
      <c r="D251" s="161"/>
      <c r="E251" s="114" t="s">
        <v>0</v>
      </c>
      <c r="F251" s="107"/>
      <c r="G251" s="107"/>
      <c r="H251" s="107"/>
      <c r="I251" s="107"/>
      <c r="J251" s="107"/>
      <c r="K251" s="107"/>
      <c r="L251" s="185">
        <f t="shared" si="157"/>
        <v>0</v>
      </c>
      <c r="M251" s="185">
        <f t="shared" si="158"/>
        <v>0</v>
      </c>
      <c r="N251" s="185">
        <f t="shared" si="151"/>
        <v>0</v>
      </c>
      <c r="O251" s="112">
        <v>1</v>
      </c>
      <c r="P251" s="112">
        <v>2</v>
      </c>
      <c r="Q251" s="112">
        <v>4</v>
      </c>
      <c r="R251" s="112">
        <v>4</v>
      </c>
      <c r="S251" s="112">
        <v>2</v>
      </c>
      <c r="T251" s="112">
        <v>4</v>
      </c>
      <c r="U251" s="170">
        <f t="shared" si="152"/>
        <v>17</v>
      </c>
      <c r="V251" s="170">
        <f t="shared" si="159"/>
        <v>28.125</v>
      </c>
      <c r="W251" s="151">
        <f t="shared" si="153"/>
        <v>9.5841784989858017</v>
      </c>
      <c r="X251" s="664"/>
      <c r="Y251" s="425"/>
      <c r="Z251" s="425"/>
      <c r="AA251" s="425"/>
      <c r="AB251" s="425"/>
      <c r="AC251" s="425"/>
      <c r="AD251" s="425"/>
      <c r="AE251" s="425"/>
      <c r="AF251" s="425"/>
      <c r="AG251" s="652"/>
      <c r="AH251" s="155"/>
      <c r="AI251" s="112">
        <v>1</v>
      </c>
      <c r="AJ251" s="112">
        <v>2</v>
      </c>
      <c r="AK251" s="112">
        <v>4</v>
      </c>
      <c r="AL251" s="112">
        <v>4</v>
      </c>
      <c r="AM251" s="112">
        <v>2</v>
      </c>
      <c r="AN251" s="112">
        <v>4</v>
      </c>
      <c r="AO251" s="150">
        <f t="shared" si="154"/>
        <v>17</v>
      </c>
      <c r="AP251" s="150">
        <f t="shared" si="155"/>
        <v>28.125</v>
      </c>
      <c r="AQ251" s="151">
        <f t="shared" si="156"/>
        <v>9.5841784989858017</v>
      </c>
      <c r="AR251" s="655"/>
      <c r="AS251" s="425"/>
      <c r="AT251" s="425"/>
      <c r="AU251" s="425"/>
      <c r="AV251" s="425"/>
      <c r="AW251" s="652"/>
      <c r="AX251" s="655"/>
      <c r="AY251" s="635"/>
      <c r="AZ251" s="635"/>
    </row>
    <row r="252" spans="1:52" ht="15.75" thickBot="1">
      <c r="A252" s="451"/>
      <c r="B252" s="175">
        <f>'5- Valoracion CUALITATIVA'!B287</f>
        <v>34.077079107505071</v>
      </c>
      <c r="C252" s="128" t="s">
        <v>193</v>
      </c>
      <c r="D252" s="161"/>
      <c r="E252" s="114" t="s">
        <v>0</v>
      </c>
      <c r="F252" s="107"/>
      <c r="G252" s="107"/>
      <c r="H252" s="107"/>
      <c r="I252" s="107"/>
      <c r="J252" s="107"/>
      <c r="K252" s="107"/>
      <c r="L252" s="185">
        <f t="shared" si="157"/>
        <v>0</v>
      </c>
      <c r="M252" s="185">
        <f t="shared" si="158"/>
        <v>0</v>
      </c>
      <c r="N252" s="185">
        <f t="shared" si="151"/>
        <v>0</v>
      </c>
      <c r="O252" s="112">
        <v>1</v>
      </c>
      <c r="P252" s="112">
        <v>2</v>
      </c>
      <c r="Q252" s="112">
        <v>6</v>
      </c>
      <c r="R252" s="112">
        <v>4</v>
      </c>
      <c r="S252" s="112">
        <v>2</v>
      </c>
      <c r="T252" s="112">
        <v>1</v>
      </c>
      <c r="U252" s="170">
        <f t="shared" si="152"/>
        <v>16</v>
      </c>
      <c r="V252" s="170">
        <f t="shared" si="159"/>
        <v>25</v>
      </c>
      <c r="W252" s="151">
        <f t="shared" si="153"/>
        <v>8.5192697768762677</v>
      </c>
      <c r="X252" s="664"/>
      <c r="Y252" s="425"/>
      <c r="Z252" s="425"/>
      <c r="AA252" s="425"/>
      <c r="AB252" s="425"/>
      <c r="AC252" s="425"/>
      <c r="AD252" s="425"/>
      <c r="AE252" s="425"/>
      <c r="AF252" s="425"/>
      <c r="AG252" s="652"/>
      <c r="AH252" s="155"/>
      <c r="AI252" s="112">
        <v>1</v>
      </c>
      <c r="AJ252" s="112">
        <v>2</v>
      </c>
      <c r="AK252" s="112">
        <v>6</v>
      </c>
      <c r="AL252" s="112">
        <v>4</v>
      </c>
      <c r="AM252" s="112">
        <v>2</v>
      </c>
      <c r="AN252" s="112">
        <v>1</v>
      </c>
      <c r="AO252" s="150">
        <f t="shared" si="154"/>
        <v>16</v>
      </c>
      <c r="AP252" s="150">
        <f t="shared" si="155"/>
        <v>25</v>
      </c>
      <c r="AQ252" s="151">
        <f t="shared" si="156"/>
        <v>8.5192697768762677</v>
      </c>
      <c r="AR252" s="655"/>
      <c r="AS252" s="425"/>
      <c r="AT252" s="425"/>
      <c r="AU252" s="425"/>
      <c r="AV252" s="425"/>
      <c r="AW252" s="652"/>
      <c r="AX252" s="655"/>
      <c r="AY252" s="635"/>
      <c r="AZ252" s="635"/>
    </row>
    <row r="253" spans="1:52" ht="15.75" thickBot="1">
      <c r="A253" s="451"/>
      <c r="B253" s="175">
        <f>'5- Valoracion CUALITATIVA'!B288</f>
        <v>34.077079107505071</v>
      </c>
      <c r="C253" s="128" t="s">
        <v>194</v>
      </c>
      <c r="D253" s="161"/>
      <c r="E253" s="114" t="s">
        <v>0</v>
      </c>
      <c r="F253" s="107"/>
      <c r="G253" s="107"/>
      <c r="H253" s="107"/>
      <c r="I253" s="107"/>
      <c r="J253" s="107"/>
      <c r="K253" s="107"/>
      <c r="L253" s="185">
        <f t="shared" si="157"/>
        <v>0</v>
      </c>
      <c r="M253" s="185">
        <f t="shared" si="158"/>
        <v>0</v>
      </c>
      <c r="N253" s="185">
        <f t="shared" si="151"/>
        <v>0</v>
      </c>
      <c r="O253" s="112">
        <v>1</v>
      </c>
      <c r="P253" s="112">
        <v>2</v>
      </c>
      <c r="Q253" s="112">
        <v>6</v>
      </c>
      <c r="R253" s="112">
        <v>4</v>
      </c>
      <c r="S253" s="112">
        <v>2</v>
      </c>
      <c r="T253" s="112">
        <v>1</v>
      </c>
      <c r="U253" s="170">
        <f t="shared" si="152"/>
        <v>16</v>
      </c>
      <c r="V253" s="170">
        <f t="shared" si="159"/>
        <v>25</v>
      </c>
      <c r="W253" s="151">
        <f t="shared" si="153"/>
        <v>8.5192697768762677</v>
      </c>
      <c r="X253" s="664"/>
      <c r="Y253" s="425"/>
      <c r="Z253" s="425"/>
      <c r="AA253" s="425"/>
      <c r="AB253" s="425"/>
      <c r="AC253" s="425"/>
      <c r="AD253" s="425"/>
      <c r="AE253" s="425"/>
      <c r="AF253" s="425"/>
      <c r="AG253" s="652"/>
      <c r="AH253" s="155"/>
      <c r="AI253" s="112">
        <v>1</v>
      </c>
      <c r="AJ253" s="112">
        <v>2</v>
      </c>
      <c r="AK253" s="112">
        <v>6</v>
      </c>
      <c r="AL253" s="112">
        <v>4</v>
      </c>
      <c r="AM253" s="112">
        <v>2</v>
      </c>
      <c r="AN253" s="112">
        <v>1</v>
      </c>
      <c r="AO253" s="150">
        <f t="shared" si="154"/>
        <v>16</v>
      </c>
      <c r="AP253" s="150">
        <f t="shared" si="155"/>
        <v>25</v>
      </c>
      <c r="AQ253" s="151">
        <f t="shared" si="156"/>
        <v>8.5192697768762677</v>
      </c>
      <c r="AR253" s="655"/>
      <c r="AS253" s="425"/>
      <c r="AT253" s="425"/>
      <c r="AU253" s="425"/>
      <c r="AV253" s="425"/>
      <c r="AW253" s="652"/>
      <c r="AX253" s="655"/>
      <c r="AY253" s="635"/>
      <c r="AZ253" s="635"/>
    </row>
    <row r="254" spans="1:52" ht="15.75" thickBot="1">
      <c r="A254" s="451"/>
      <c r="B254" s="175">
        <f>'5- Valoracion CUALITATIVA'!B289</f>
        <v>34.077079107505071</v>
      </c>
      <c r="C254" s="128" t="s">
        <v>195</v>
      </c>
      <c r="D254" s="161"/>
      <c r="E254" s="114" t="s">
        <v>0</v>
      </c>
      <c r="F254" s="107"/>
      <c r="G254" s="107"/>
      <c r="H254" s="107"/>
      <c r="I254" s="107"/>
      <c r="J254" s="107"/>
      <c r="K254" s="107"/>
      <c r="L254" s="185">
        <f t="shared" si="157"/>
        <v>0</v>
      </c>
      <c r="M254" s="185">
        <f t="shared" si="158"/>
        <v>0</v>
      </c>
      <c r="N254" s="185">
        <f t="shared" si="151"/>
        <v>0</v>
      </c>
      <c r="O254" s="112">
        <v>2</v>
      </c>
      <c r="P254" s="112">
        <v>2</v>
      </c>
      <c r="Q254" s="112">
        <v>4</v>
      </c>
      <c r="R254" s="112">
        <v>1</v>
      </c>
      <c r="S254" s="112">
        <v>4</v>
      </c>
      <c r="T254" s="112">
        <v>4</v>
      </c>
      <c r="U254" s="170">
        <f t="shared" si="152"/>
        <v>17</v>
      </c>
      <c r="V254" s="170">
        <f t="shared" si="159"/>
        <v>28.125</v>
      </c>
      <c r="W254" s="151">
        <f t="shared" si="153"/>
        <v>9.5841784989858017</v>
      </c>
      <c r="X254" s="664"/>
      <c r="Y254" s="425"/>
      <c r="Z254" s="425"/>
      <c r="AA254" s="425"/>
      <c r="AB254" s="425"/>
      <c r="AC254" s="425"/>
      <c r="AD254" s="425"/>
      <c r="AE254" s="425"/>
      <c r="AF254" s="425"/>
      <c r="AG254" s="652"/>
      <c r="AH254" s="155"/>
      <c r="AI254" s="112">
        <v>2</v>
      </c>
      <c r="AJ254" s="112">
        <v>2</v>
      </c>
      <c r="AK254" s="112">
        <v>4</v>
      </c>
      <c r="AL254" s="112">
        <v>1</v>
      </c>
      <c r="AM254" s="112">
        <v>4</v>
      </c>
      <c r="AN254" s="112">
        <v>4</v>
      </c>
      <c r="AO254" s="150">
        <f t="shared" si="154"/>
        <v>17</v>
      </c>
      <c r="AP254" s="150">
        <f t="shared" si="155"/>
        <v>28.125</v>
      </c>
      <c r="AQ254" s="151">
        <f t="shared" si="156"/>
        <v>9.5841784989858017</v>
      </c>
      <c r="AR254" s="655"/>
      <c r="AS254" s="425"/>
      <c r="AT254" s="425"/>
      <c r="AU254" s="425"/>
      <c r="AV254" s="425"/>
      <c r="AW254" s="652"/>
      <c r="AX254" s="655"/>
      <c r="AY254" s="635"/>
      <c r="AZ254" s="635"/>
    </row>
    <row r="255" spans="1:52" ht="15.75" thickBot="1">
      <c r="A255" s="451"/>
      <c r="B255" s="175">
        <f>'5- Valoracion CUALITATIVA'!B290</f>
        <v>34.077079107505071</v>
      </c>
      <c r="C255" s="103" t="s">
        <v>196</v>
      </c>
      <c r="D255" s="161"/>
      <c r="E255" s="114" t="s">
        <v>0</v>
      </c>
      <c r="F255" s="107"/>
      <c r="G255" s="107"/>
      <c r="H255" s="107"/>
      <c r="I255" s="107"/>
      <c r="J255" s="107"/>
      <c r="K255" s="107"/>
      <c r="L255" s="185">
        <f t="shared" si="157"/>
        <v>0</v>
      </c>
      <c r="M255" s="185">
        <f t="shared" si="158"/>
        <v>0</v>
      </c>
      <c r="N255" s="185">
        <f t="shared" si="151"/>
        <v>0</v>
      </c>
      <c r="O255" s="112">
        <v>2</v>
      </c>
      <c r="P255" s="112">
        <v>4</v>
      </c>
      <c r="Q255" s="112">
        <v>6</v>
      </c>
      <c r="R255" s="112">
        <v>1</v>
      </c>
      <c r="S255" s="112">
        <v>2</v>
      </c>
      <c r="T255" s="112">
        <v>4</v>
      </c>
      <c r="U255" s="170">
        <f t="shared" si="152"/>
        <v>19</v>
      </c>
      <c r="V255" s="170">
        <f t="shared" si="159"/>
        <v>34.375</v>
      </c>
      <c r="W255" s="151">
        <f t="shared" si="153"/>
        <v>11.713995943204868</v>
      </c>
      <c r="X255" s="664"/>
      <c r="Y255" s="425"/>
      <c r="Z255" s="425"/>
      <c r="AA255" s="425"/>
      <c r="AB255" s="425"/>
      <c r="AC255" s="425"/>
      <c r="AD255" s="425"/>
      <c r="AE255" s="425"/>
      <c r="AF255" s="425"/>
      <c r="AG255" s="652"/>
      <c r="AH255" s="155"/>
      <c r="AI255" s="112">
        <v>2</v>
      </c>
      <c r="AJ255" s="112">
        <v>4</v>
      </c>
      <c r="AK255" s="112">
        <v>6</v>
      </c>
      <c r="AL255" s="112">
        <v>1</v>
      </c>
      <c r="AM255" s="112">
        <v>2</v>
      </c>
      <c r="AN255" s="112">
        <v>4</v>
      </c>
      <c r="AO255" s="150">
        <f t="shared" si="154"/>
        <v>19</v>
      </c>
      <c r="AP255" s="150">
        <f t="shared" si="155"/>
        <v>34.375</v>
      </c>
      <c r="AQ255" s="151">
        <f t="shared" si="156"/>
        <v>11.713995943204868</v>
      </c>
      <c r="AR255" s="655"/>
      <c r="AS255" s="425"/>
      <c r="AT255" s="425"/>
      <c r="AU255" s="425"/>
      <c r="AV255" s="425"/>
      <c r="AW255" s="652"/>
      <c r="AX255" s="655"/>
      <c r="AY255" s="635"/>
      <c r="AZ255" s="635"/>
    </row>
    <row r="256" spans="1:52" ht="15.75" thickBot="1">
      <c r="A256" s="451"/>
      <c r="B256" s="175">
        <f>'5- Valoracion CUALITATIVA'!B291</f>
        <v>34.077079107505071</v>
      </c>
      <c r="C256" s="103" t="s">
        <v>122</v>
      </c>
      <c r="D256" s="161"/>
      <c r="E256" s="114" t="s">
        <v>0</v>
      </c>
      <c r="F256" s="107"/>
      <c r="G256" s="107"/>
      <c r="H256" s="107"/>
      <c r="I256" s="107"/>
      <c r="J256" s="107"/>
      <c r="K256" s="107"/>
      <c r="L256" s="185">
        <f t="shared" si="157"/>
        <v>0</v>
      </c>
      <c r="M256" s="185">
        <f t="shared" si="158"/>
        <v>0</v>
      </c>
      <c r="N256" s="185">
        <f t="shared" si="151"/>
        <v>0</v>
      </c>
      <c r="O256" s="112">
        <v>2</v>
      </c>
      <c r="P256" s="112">
        <v>4</v>
      </c>
      <c r="Q256" s="112">
        <v>6</v>
      </c>
      <c r="R256" s="112">
        <v>4</v>
      </c>
      <c r="S256" s="112">
        <v>4</v>
      </c>
      <c r="T256" s="112">
        <v>4</v>
      </c>
      <c r="U256" s="170">
        <f t="shared" si="152"/>
        <v>24</v>
      </c>
      <c r="V256" s="170">
        <f t="shared" si="159"/>
        <v>50</v>
      </c>
      <c r="W256" s="151">
        <f t="shared" si="153"/>
        <v>17.038539553752535</v>
      </c>
      <c r="X256" s="664"/>
      <c r="Y256" s="425"/>
      <c r="Z256" s="425"/>
      <c r="AA256" s="425"/>
      <c r="AB256" s="425"/>
      <c r="AC256" s="425"/>
      <c r="AD256" s="425"/>
      <c r="AE256" s="425"/>
      <c r="AF256" s="425"/>
      <c r="AG256" s="652"/>
      <c r="AH256" s="155"/>
      <c r="AI256" s="112">
        <v>2</v>
      </c>
      <c r="AJ256" s="112">
        <v>4</v>
      </c>
      <c r="AK256" s="112">
        <v>6</v>
      </c>
      <c r="AL256" s="112">
        <v>4</v>
      </c>
      <c r="AM256" s="112">
        <v>4</v>
      </c>
      <c r="AN256" s="112">
        <v>4</v>
      </c>
      <c r="AO256" s="150">
        <f t="shared" si="154"/>
        <v>24</v>
      </c>
      <c r="AP256" s="150">
        <f t="shared" si="155"/>
        <v>50</v>
      </c>
      <c r="AQ256" s="151">
        <f t="shared" si="156"/>
        <v>17.038539553752535</v>
      </c>
      <c r="AR256" s="655"/>
      <c r="AS256" s="425"/>
      <c r="AT256" s="425"/>
      <c r="AU256" s="425"/>
      <c r="AV256" s="425"/>
      <c r="AW256" s="652"/>
      <c r="AX256" s="655"/>
      <c r="AY256" s="635"/>
      <c r="AZ256" s="635"/>
    </row>
    <row r="257" spans="1:52" ht="15.75" thickBot="1">
      <c r="A257" s="451"/>
      <c r="B257" s="175">
        <f>'5- Valoracion CUALITATIVA'!B292</f>
        <v>34.077079107505071</v>
      </c>
      <c r="C257" s="128" t="s">
        <v>197</v>
      </c>
      <c r="D257" s="161"/>
      <c r="E257" s="114" t="s">
        <v>0</v>
      </c>
      <c r="F257" s="107"/>
      <c r="G257" s="107"/>
      <c r="H257" s="107"/>
      <c r="I257" s="107"/>
      <c r="J257" s="107"/>
      <c r="K257" s="107"/>
      <c r="L257" s="185">
        <f t="shared" si="157"/>
        <v>0</v>
      </c>
      <c r="M257" s="185">
        <f t="shared" si="158"/>
        <v>0</v>
      </c>
      <c r="N257" s="185">
        <f t="shared" si="151"/>
        <v>0</v>
      </c>
      <c r="O257" s="112">
        <v>2</v>
      </c>
      <c r="P257" s="112">
        <v>4</v>
      </c>
      <c r="Q257" s="112">
        <v>6</v>
      </c>
      <c r="R257" s="112">
        <v>1</v>
      </c>
      <c r="S257" s="112">
        <v>4</v>
      </c>
      <c r="T257" s="112">
        <v>4</v>
      </c>
      <c r="U257" s="170">
        <f t="shared" si="152"/>
        <v>21</v>
      </c>
      <c r="V257" s="170">
        <f t="shared" si="159"/>
        <v>40.625</v>
      </c>
      <c r="W257" s="151">
        <f t="shared" si="153"/>
        <v>13.843813387423936</v>
      </c>
      <c r="X257" s="664"/>
      <c r="Y257" s="425"/>
      <c r="Z257" s="425"/>
      <c r="AA257" s="425"/>
      <c r="AB257" s="425"/>
      <c r="AC257" s="425"/>
      <c r="AD257" s="425"/>
      <c r="AE257" s="425"/>
      <c r="AF257" s="425"/>
      <c r="AG257" s="652"/>
      <c r="AH257" s="155"/>
      <c r="AI257" s="112">
        <v>2</v>
      </c>
      <c r="AJ257" s="112">
        <v>4</v>
      </c>
      <c r="AK257" s="112">
        <v>6</v>
      </c>
      <c r="AL257" s="112">
        <v>1</v>
      </c>
      <c r="AM257" s="112">
        <v>4</v>
      </c>
      <c r="AN257" s="112">
        <v>4</v>
      </c>
      <c r="AO257" s="150">
        <f t="shared" si="154"/>
        <v>21</v>
      </c>
      <c r="AP257" s="150">
        <f t="shared" si="155"/>
        <v>40.625</v>
      </c>
      <c r="AQ257" s="151">
        <f t="shared" si="156"/>
        <v>13.843813387423936</v>
      </c>
      <c r="AR257" s="655"/>
      <c r="AS257" s="425"/>
      <c r="AT257" s="425"/>
      <c r="AU257" s="425"/>
      <c r="AV257" s="425"/>
      <c r="AW257" s="652"/>
      <c r="AX257" s="655"/>
      <c r="AY257" s="635"/>
      <c r="AZ257" s="635"/>
    </row>
    <row r="258" spans="1:52" ht="29.25" thickBot="1">
      <c r="A258" s="451"/>
      <c r="B258" s="175">
        <f>'5- Valoracion CUALITATIVA'!B293</f>
        <v>34.077079107505071</v>
      </c>
      <c r="C258" s="103" t="s">
        <v>199</v>
      </c>
      <c r="D258" s="161"/>
      <c r="E258" s="114" t="s">
        <v>0</v>
      </c>
      <c r="F258" s="107"/>
      <c r="G258" s="107"/>
      <c r="H258" s="107"/>
      <c r="I258" s="107"/>
      <c r="J258" s="107"/>
      <c r="K258" s="107"/>
      <c r="L258" s="185">
        <f t="shared" si="157"/>
        <v>0</v>
      </c>
      <c r="M258" s="185">
        <f t="shared" si="158"/>
        <v>0</v>
      </c>
      <c r="N258" s="185">
        <f t="shared" si="151"/>
        <v>0</v>
      </c>
      <c r="O258" s="112">
        <v>2</v>
      </c>
      <c r="P258" s="112">
        <v>2</v>
      </c>
      <c r="Q258" s="112">
        <v>4</v>
      </c>
      <c r="R258" s="112">
        <v>4</v>
      </c>
      <c r="S258" s="112">
        <v>4</v>
      </c>
      <c r="T258" s="112">
        <v>4</v>
      </c>
      <c r="U258" s="170">
        <f t="shared" si="152"/>
        <v>20</v>
      </c>
      <c r="V258" s="170">
        <f t="shared" si="159"/>
        <v>37.5</v>
      </c>
      <c r="W258" s="151">
        <f t="shared" si="153"/>
        <v>12.778904665314402</v>
      </c>
      <c r="X258" s="664"/>
      <c r="Y258" s="425"/>
      <c r="Z258" s="425"/>
      <c r="AA258" s="425"/>
      <c r="AB258" s="425"/>
      <c r="AC258" s="425"/>
      <c r="AD258" s="425"/>
      <c r="AE258" s="425"/>
      <c r="AF258" s="425"/>
      <c r="AG258" s="652"/>
      <c r="AH258" s="155"/>
      <c r="AI258" s="112">
        <v>2</v>
      </c>
      <c r="AJ258" s="112">
        <v>2</v>
      </c>
      <c r="AK258" s="112">
        <v>4</v>
      </c>
      <c r="AL258" s="112">
        <v>4</v>
      </c>
      <c r="AM258" s="112">
        <v>4</v>
      </c>
      <c r="AN258" s="112">
        <v>4</v>
      </c>
      <c r="AO258" s="150">
        <f t="shared" si="154"/>
        <v>20</v>
      </c>
      <c r="AP258" s="150">
        <f t="shared" si="155"/>
        <v>37.5</v>
      </c>
      <c r="AQ258" s="151">
        <f t="shared" si="156"/>
        <v>12.778904665314402</v>
      </c>
      <c r="AR258" s="655"/>
      <c r="AS258" s="425"/>
      <c r="AT258" s="425"/>
      <c r="AU258" s="425"/>
      <c r="AV258" s="425"/>
      <c r="AW258" s="652"/>
      <c r="AX258" s="655"/>
      <c r="AY258" s="635"/>
      <c r="AZ258" s="635"/>
    </row>
    <row r="259" spans="1:52" ht="15.75" thickBot="1">
      <c r="A259" s="451"/>
      <c r="B259" s="175">
        <f>'5- Valoracion CUALITATIVA'!B294</f>
        <v>34.077079107505071</v>
      </c>
      <c r="C259" s="103" t="s">
        <v>127</v>
      </c>
      <c r="D259" s="161"/>
      <c r="E259" s="114" t="s">
        <v>0</v>
      </c>
      <c r="F259" s="107"/>
      <c r="G259" s="107"/>
      <c r="H259" s="107"/>
      <c r="I259" s="107"/>
      <c r="J259" s="107"/>
      <c r="K259" s="107"/>
      <c r="L259" s="185">
        <f t="shared" si="157"/>
        <v>0</v>
      </c>
      <c r="M259" s="185">
        <f t="shared" si="158"/>
        <v>0</v>
      </c>
      <c r="N259" s="185">
        <f t="shared" si="151"/>
        <v>0</v>
      </c>
      <c r="O259" s="112">
        <v>4</v>
      </c>
      <c r="P259" s="112">
        <v>2</v>
      </c>
      <c r="Q259" s="112">
        <v>2</v>
      </c>
      <c r="R259" s="112">
        <v>4</v>
      </c>
      <c r="S259" s="112">
        <v>2</v>
      </c>
      <c r="T259" s="112">
        <v>4</v>
      </c>
      <c r="U259" s="170">
        <f t="shared" si="152"/>
        <v>18</v>
      </c>
      <c r="V259" s="170">
        <f t="shared" si="159"/>
        <v>31.25</v>
      </c>
      <c r="W259" s="151">
        <f t="shared" si="153"/>
        <v>10.649087221095336</v>
      </c>
      <c r="X259" s="664"/>
      <c r="Y259" s="425"/>
      <c r="Z259" s="425"/>
      <c r="AA259" s="425"/>
      <c r="AB259" s="425"/>
      <c r="AC259" s="425"/>
      <c r="AD259" s="425"/>
      <c r="AE259" s="425"/>
      <c r="AF259" s="425"/>
      <c r="AG259" s="652"/>
      <c r="AH259" s="155"/>
      <c r="AI259" s="112">
        <v>4</v>
      </c>
      <c r="AJ259" s="112">
        <v>2</v>
      </c>
      <c r="AK259" s="112">
        <v>2</v>
      </c>
      <c r="AL259" s="112">
        <v>4</v>
      </c>
      <c r="AM259" s="112">
        <v>2</v>
      </c>
      <c r="AN259" s="112">
        <v>4</v>
      </c>
      <c r="AO259" s="150">
        <f t="shared" si="154"/>
        <v>18</v>
      </c>
      <c r="AP259" s="150">
        <f t="shared" si="155"/>
        <v>31.25</v>
      </c>
      <c r="AQ259" s="151">
        <f t="shared" si="156"/>
        <v>10.649087221095336</v>
      </c>
      <c r="AR259" s="655"/>
      <c r="AS259" s="425"/>
      <c r="AT259" s="425"/>
      <c r="AU259" s="425"/>
      <c r="AV259" s="425"/>
      <c r="AW259" s="652"/>
      <c r="AX259" s="655"/>
      <c r="AY259" s="635"/>
      <c r="AZ259" s="635"/>
    </row>
    <row r="260" spans="1:52" ht="15.75" thickBot="1">
      <c r="A260" s="451"/>
      <c r="B260" s="175">
        <f>'5- Valoracion CUALITATIVA'!B295</f>
        <v>34.077079107505071</v>
      </c>
      <c r="C260" s="103" t="s">
        <v>130</v>
      </c>
      <c r="D260" s="161"/>
      <c r="E260" s="114" t="s">
        <v>216</v>
      </c>
      <c r="F260" s="107">
        <v>1</v>
      </c>
      <c r="G260" s="107">
        <v>4</v>
      </c>
      <c r="H260" s="107">
        <v>4</v>
      </c>
      <c r="I260" s="107">
        <v>4</v>
      </c>
      <c r="J260" s="107">
        <v>4</v>
      </c>
      <c r="K260" s="107">
        <v>4</v>
      </c>
      <c r="L260" s="185">
        <f t="shared" si="157"/>
        <v>27</v>
      </c>
      <c r="M260" s="185">
        <f t="shared" si="158"/>
        <v>59.375</v>
      </c>
      <c r="N260" s="185">
        <f t="shared" si="151"/>
        <v>20.233265720081135</v>
      </c>
      <c r="O260" s="112"/>
      <c r="P260" s="112"/>
      <c r="Q260" s="112"/>
      <c r="R260" s="112"/>
      <c r="S260" s="112"/>
      <c r="T260" s="112"/>
      <c r="U260" s="170">
        <f t="shared" si="152"/>
        <v>0</v>
      </c>
      <c r="V260" s="170">
        <f t="shared" si="159"/>
        <v>0</v>
      </c>
      <c r="W260" s="151">
        <f t="shared" si="153"/>
        <v>0</v>
      </c>
      <c r="X260" s="664"/>
      <c r="Y260" s="425"/>
      <c r="Z260" s="425"/>
      <c r="AA260" s="425"/>
      <c r="AB260" s="425"/>
      <c r="AC260" s="425"/>
      <c r="AD260" s="425"/>
      <c r="AE260" s="425"/>
      <c r="AF260" s="425"/>
      <c r="AG260" s="653"/>
      <c r="AH260" s="155"/>
      <c r="AI260" s="112"/>
      <c r="AJ260" s="112"/>
      <c r="AK260" s="112"/>
      <c r="AL260" s="112"/>
      <c r="AM260" s="112"/>
      <c r="AN260" s="112"/>
      <c r="AO260" s="150">
        <f t="shared" si="154"/>
        <v>0</v>
      </c>
      <c r="AP260" s="150">
        <f t="shared" si="155"/>
        <v>0</v>
      </c>
      <c r="AQ260" s="151">
        <f t="shared" si="156"/>
        <v>0</v>
      </c>
      <c r="AR260" s="655"/>
      <c r="AS260" s="425"/>
      <c r="AT260" s="425"/>
      <c r="AU260" s="425"/>
      <c r="AV260" s="425"/>
      <c r="AW260" s="653"/>
      <c r="AX260" s="655"/>
      <c r="AY260" s="635"/>
      <c r="AZ260" s="635"/>
    </row>
    <row r="261" spans="1:52" ht="15.75" thickBot="1">
      <c r="A261" s="452"/>
      <c r="B261" s="175">
        <f>'5- Valoracion CUALITATIVA'!B296</f>
        <v>34.077079107505071</v>
      </c>
      <c r="C261" s="638"/>
      <c r="D261" s="639"/>
      <c r="E261" s="640"/>
      <c r="F261" s="641" t="s">
        <v>183</v>
      </c>
      <c r="G261" s="642"/>
      <c r="H261" s="642"/>
      <c r="I261" s="642"/>
      <c r="J261" s="642"/>
      <c r="K261" s="640"/>
      <c r="L261" s="165">
        <f>IF(SUM($L244:$L260),(1-EXP(-((SUM($L244:$L260)/COUNTIF($L244:$L260,"&gt;0"))^1)))*($E$6-(MAX($L244:$L260)))*(1-1/(EXP((((COUNTIF($L244:$L260,"&gt;0")^1)-1)*0.1))))+(MAX($L244:$L260)),0)</f>
        <v>27</v>
      </c>
      <c r="M261" s="166">
        <f t="shared" ref="M261" si="160">IF($L261&lt;&gt;0,(($L261-$M$6)/($E$6-$M$6))*100,0)</f>
        <v>59.375</v>
      </c>
      <c r="N261" s="167">
        <f>IF(SUM($L244:$L260),(($M261*$B261)/100),0)</f>
        <v>20.233265720081135</v>
      </c>
      <c r="O261" s="643" t="s">
        <v>184</v>
      </c>
      <c r="P261" s="642"/>
      <c r="Q261" s="642"/>
      <c r="R261" s="642"/>
      <c r="S261" s="642"/>
      <c r="T261" s="640"/>
      <c r="U261" s="165">
        <f>IF(SUM($U244:$U260),(1-EXP(-((SUM($U244:$U260)/COUNTIF($U244:$U260,"&gt;0"))^1)))*($E$6-(MAX($U244:$U260)))*(1-1/(EXP((((COUNTIF($U244:$U260,"&gt;0")^1)-1)*0.1))))+(MAX($U244:$U260)),0)</f>
        <v>36.429917259787288</v>
      </c>
      <c r="V261" s="166">
        <f t="shared" si="159"/>
        <v>88.843491436835279</v>
      </c>
      <c r="W261" s="167">
        <f>IF(SUM($U244:$U260),(($V261*$B261)/100),0)</f>
        <v>30.275266858799849</v>
      </c>
      <c r="X261" s="139" t="s">
        <v>158</v>
      </c>
      <c r="Y261" s="140">
        <f>$N261-$W261</f>
        <v>-10.042001138718714</v>
      </c>
      <c r="Z261" s="644" t="s">
        <v>240</v>
      </c>
      <c r="AA261" s="639"/>
      <c r="AB261" s="639"/>
      <c r="AC261" s="639"/>
      <c r="AD261" s="639"/>
      <c r="AE261" s="639"/>
      <c r="AF261" s="639"/>
      <c r="AG261" s="645"/>
      <c r="AH261" s="646" t="s">
        <v>185</v>
      </c>
      <c r="AI261" s="639"/>
      <c r="AJ261" s="639"/>
      <c r="AK261" s="639"/>
      <c r="AL261" s="639"/>
      <c r="AM261" s="639"/>
      <c r="AN261" s="647"/>
      <c r="AO261" s="156">
        <f>IF(SUM($AO244:$AO260),(1-EXP(-((SUM($AO244:$AO260)/COUNTIF($AO244:$AO260,"&gt;0"))^1)))*($E$6-(MAX($AO244:$AO260)))*(1-1/(EXP((((COUNTIF($AO244:$AO260,"&gt;0")^1)-1)*0.1))))+(MAX($AO244:$AO260)),0)</f>
        <v>36.429917209276823</v>
      </c>
      <c r="AP261" s="156">
        <f t="shared" si="155"/>
        <v>88.843491278990072</v>
      </c>
      <c r="AQ261" s="157">
        <f>IF(SUM($AO244:$AO260),(($AP261*$B261)/100),0)</f>
        <v>30.275266805010816</v>
      </c>
      <c r="AR261" s="158" t="s">
        <v>186</v>
      </c>
      <c r="AS261" s="159">
        <f>$N261-$AQ261</f>
        <v>-10.04200108492968</v>
      </c>
      <c r="AT261" s="648"/>
      <c r="AU261" s="639"/>
      <c r="AV261" s="639"/>
      <c r="AW261" s="645"/>
      <c r="AX261" s="649"/>
      <c r="AY261" s="645"/>
      <c r="AZ261" s="637"/>
    </row>
    <row r="264" spans="1:52" ht="15.75" thickBot="1"/>
    <row r="265" spans="1:52">
      <c r="A265" s="672" t="s">
        <v>146</v>
      </c>
      <c r="B265" s="673" t="s">
        <v>147</v>
      </c>
      <c r="C265" s="674" t="s">
        <v>148</v>
      </c>
      <c r="D265" s="676" t="s">
        <v>149</v>
      </c>
      <c r="E265" s="677" t="s">
        <v>150</v>
      </c>
      <c r="F265" s="631" t="s">
        <v>241</v>
      </c>
      <c r="G265" s="632"/>
      <c r="H265" s="632"/>
      <c r="I265" s="632"/>
      <c r="J265" s="632"/>
      <c r="K265" s="633"/>
      <c r="L265" s="665" t="s">
        <v>152</v>
      </c>
      <c r="M265" s="632"/>
      <c r="N265" s="666"/>
      <c r="O265" s="667" t="s">
        <v>225</v>
      </c>
      <c r="P265" s="658"/>
      <c r="Q265" s="658"/>
      <c r="R265" s="658"/>
      <c r="S265" s="658"/>
      <c r="T265" s="668"/>
      <c r="U265" s="657" t="s">
        <v>152</v>
      </c>
      <c r="V265" s="658"/>
      <c r="W265" s="659"/>
      <c r="X265" s="669" t="s">
        <v>226</v>
      </c>
      <c r="Y265" s="658"/>
      <c r="Z265" s="658"/>
      <c r="AA265" s="658"/>
      <c r="AB265" s="658"/>
      <c r="AC265" s="658"/>
      <c r="AD265" s="658"/>
      <c r="AE265" s="658"/>
      <c r="AF265" s="658"/>
      <c r="AG265" s="658"/>
      <c r="AH265" s="670" t="s">
        <v>154</v>
      </c>
      <c r="AI265" s="657" t="s">
        <v>227</v>
      </c>
      <c r="AJ265" s="658"/>
      <c r="AK265" s="658"/>
      <c r="AL265" s="658"/>
      <c r="AM265" s="658"/>
      <c r="AN265" s="668"/>
      <c r="AO265" s="657" t="s">
        <v>152</v>
      </c>
      <c r="AP265" s="658"/>
      <c r="AQ265" s="659"/>
      <c r="AR265" s="660" t="s">
        <v>228</v>
      </c>
      <c r="AS265" s="658"/>
      <c r="AT265" s="658"/>
      <c r="AU265" s="658"/>
      <c r="AV265" s="658"/>
      <c r="AW265" s="659"/>
      <c r="AX265" s="661" t="s">
        <v>229</v>
      </c>
      <c r="AY265" s="659"/>
      <c r="AZ265" s="662" t="s">
        <v>157</v>
      </c>
    </row>
    <row r="266" spans="1:52" ht="19.5" thickBot="1">
      <c r="A266" s="671"/>
      <c r="B266" s="637"/>
      <c r="C266" s="675"/>
      <c r="D266" s="675"/>
      <c r="E266" s="678"/>
      <c r="F266" s="181" t="s">
        <v>160</v>
      </c>
      <c r="G266" s="182" t="s">
        <v>161</v>
      </c>
      <c r="H266" s="182" t="s">
        <v>162</v>
      </c>
      <c r="I266" s="182" t="s">
        <v>163</v>
      </c>
      <c r="J266" s="182" t="s">
        <v>164</v>
      </c>
      <c r="K266" s="182" t="s">
        <v>165</v>
      </c>
      <c r="L266" s="186" t="s">
        <v>242</v>
      </c>
      <c r="M266" s="186" t="s">
        <v>243</v>
      </c>
      <c r="N266" s="187" t="s">
        <v>244</v>
      </c>
      <c r="O266" s="184" t="s">
        <v>160</v>
      </c>
      <c r="P266" s="141" t="s">
        <v>161</v>
      </c>
      <c r="Q266" s="141" t="s">
        <v>162</v>
      </c>
      <c r="R266" s="141" t="s">
        <v>163</v>
      </c>
      <c r="S266" s="141" t="s">
        <v>164</v>
      </c>
      <c r="T266" s="141" t="s">
        <v>165</v>
      </c>
      <c r="U266" s="142" t="s">
        <v>245</v>
      </c>
      <c r="V266" s="142" t="s">
        <v>246</v>
      </c>
      <c r="W266" s="143" t="s">
        <v>247</v>
      </c>
      <c r="X266" s="136" t="s">
        <v>230</v>
      </c>
      <c r="Y266" s="137" t="s">
        <v>236</v>
      </c>
      <c r="Z266" s="137" t="s">
        <v>237</v>
      </c>
      <c r="AA266" s="137" t="s">
        <v>238</v>
      </c>
      <c r="AB266" s="137" t="s">
        <v>239</v>
      </c>
      <c r="AC266" s="137" t="s">
        <v>231</v>
      </c>
      <c r="AD266" s="137" t="s">
        <v>232</v>
      </c>
      <c r="AE266" s="137" t="s">
        <v>233</v>
      </c>
      <c r="AF266" s="137" t="s">
        <v>234</v>
      </c>
      <c r="AG266" s="138" t="s">
        <v>235</v>
      </c>
      <c r="AH266" s="671"/>
      <c r="AI266" s="141" t="s">
        <v>248</v>
      </c>
      <c r="AJ266" s="141" t="s">
        <v>249</v>
      </c>
      <c r="AK266" s="141" t="s">
        <v>250</v>
      </c>
      <c r="AL266" s="141" t="s">
        <v>251</v>
      </c>
      <c r="AM266" s="141" t="s">
        <v>252</v>
      </c>
      <c r="AN266" s="141" t="s">
        <v>253</v>
      </c>
      <c r="AO266" s="142" t="s">
        <v>254</v>
      </c>
      <c r="AP266" s="142" t="s">
        <v>255</v>
      </c>
      <c r="AQ266" s="142" t="s">
        <v>256</v>
      </c>
      <c r="AR266" s="144" t="s">
        <v>257</v>
      </c>
      <c r="AS266" s="137" t="s">
        <v>258</v>
      </c>
      <c r="AT266" s="137" t="s">
        <v>259</v>
      </c>
      <c r="AU266" s="137" t="s">
        <v>260</v>
      </c>
      <c r="AV266" s="137" t="s">
        <v>261</v>
      </c>
      <c r="AW266" s="145" t="s">
        <v>262</v>
      </c>
      <c r="AX266" s="146" t="s">
        <v>156</v>
      </c>
      <c r="AY266" s="147" t="s">
        <v>263</v>
      </c>
      <c r="AZ266" s="637"/>
    </row>
    <row r="267" spans="1:52" ht="15.75" customHeight="1" thickBot="1">
      <c r="A267" s="450" t="s">
        <v>61</v>
      </c>
      <c r="B267" s="175">
        <f>'5- Valoracion CUALITATIVA'!B301</f>
        <v>22.718052738336716</v>
      </c>
      <c r="C267" s="87" t="s">
        <v>108</v>
      </c>
      <c r="D267" s="160"/>
      <c r="E267" s="89" t="s">
        <v>0</v>
      </c>
      <c r="F267" s="91"/>
      <c r="G267" s="91"/>
      <c r="H267" s="91"/>
      <c r="I267" s="91"/>
      <c r="J267" s="91"/>
      <c r="K267" s="91"/>
      <c r="L267" s="185">
        <f>(3*$F267)+(2*$G267)+$H267+$I267+$J267+$K267</f>
        <v>0</v>
      </c>
      <c r="M267" s="185">
        <f>IF($L267&lt;&gt;0,(($L267-$M$6)/($E$6-$M$6))*100,0)</f>
        <v>0</v>
      </c>
      <c r="N267" s="185">
        <f t="shared" ref="N267:N275" si="161">($M267*$B267)/100</f>
        <v>0</v>
      </c>
      <c r="O267" s="95">
        <v>2</v>
      </c>
      <c r="P267" s="95">
        <v>4</v>
      </c>
      <c r="Q267" s="95">
        <v>6</v>
      </c>
      <c r="R267" s="95">
        <v>1</v>
      </c>
      <c r="S267" s="95">
        <v>4</v>
      </c>
      <c r="T267" s="95">
        <v>1</v>
      </c>
      <c r="U267" s="150">
        <f t="shared" ref="U267:U275" si="162">$O267+$P267+$Q267+$R267+$S267+$T267</f>
        <v>18</v>
      </c>
      <c r="V267" s="150">
        <f>IF($U267&lt;&gt;0,(($U267-$M$6)/($E$6-$M$6))*100,0)</f>
        <v>31.25</v>
      </c>
      <c r="W267" s="151">
        <f t="shared" ref="W267:W275" si="163">($V267*$B267)/100</f>
        <v>7.0993914807302234</v>
      </c>
      <c r="X267" s="663">
        <v>247</v>
      </c>
      <c r="Y267" s="650">
        <v>0</v>
      </c>
      <c r="Z267" s="650">
        <v>40</v>
      </c>
      <c r="AA267" s="650">
        <v>1</v>
      </c>
      <c r="AB267" s="650">
        <v>0.84</v>
      </c>
      <c r="AC267" s="650">
        <f>+AB267-AA267</f>
        <v>-0.16000000000000003</v>
      </c>
      <c r="AD267" s="650">
        <v>0.25</v>
      </c>
      <c r="AE267" s="650">
        <f>(1/(1+$AD267))+(($AD267*(ABS(($M276-$V276))-50))/(50*(1+$AD267)))</f>
        <v>0.71956098770012977</v>
      </c>
      <c r="AF267" s="650">
        <f>$AE267*$AC267</f>
        <v>-0.11512975803202079</v>
      </c>
      <c r="AG267" s="651">
        <f>$AF267*$B267</f>
        <v>-2.6155239147233935</v>
      </c>
      <c r="AH267" s="152"/>
      <c r="AI267" s="95">
        <v>2</v>
      </c>
      <c r="AJ267" s="95">
        <v>4</v>
      </c>
      <c r="AK267" s="95">
        <v>6</v>
      </c>
      <c r="AL267" s="95">
        <v>1</v>
      </c>
      <c r="AM267" s="95">
        <v>4</v>
      </c>
      <c r="AN267" s="95">
        <v>1</v>
      </c>
      <c r="AO267" s="150">
        <f t="shared" ref="AO267:AO275" si="164">$AI267+$AJ267+$AK267+$AL267+$AM267+$AN267</f>
        <v>18</v>
      </c>
      <c r="AP267" s="150">
        <f t="shared" ref="AP267:AP276" si="165">IF($AO267&lt;&gt;0,(($AO267-$M$6)/($E$6-$M$6))*100,0)</f>
        <v>31.25</v>
      </c>
      <c r="AQ267" s="151">
        <f t="shared" ref="AQ267:AQ275" si="166">($AP267*$B267)/100</f>
        <v>7.0993914807302234</v>
      </c>
      <c r="AR267" s="656">
        <v>40</v>
      </c>
      <c r="AS267" s="650">
        <v>0.84</v>
      </c>
      <c r="AT267" s="650">
        <f>+AS267-AA267</f>
        <v>-0.16000000000000003</v>
      </c>
      <c r="AU267" s="650">
        <f>(1/(1+$AD267))+(($AD267*(ABS(($M276-$AP276))-50))/(50*(1+$AD267)))</f>
        <v>0.71956098770012977</v>
      </c>
      <c r="AV267" s="650">
        <f>$AT267*$AU267</f>
        <v>-0.11512975803202079</v>
      </c>
      <c r="AW267" s="651">
        <f>$AV267*$B267</f>
        <v>-2.6155239147233935</v>
      </c>
      <c r="AX267" s="654">
        <f>$AS276-$Y276</f>
        <v>0</v>
      </c>
      <c r="AY267" s="634">
        <f>$AW267-$AG267</f>
        <v>0</v>
      </c>
      <c r="AZ267" s="636"/>
    </row>
    <row r="268" spans="1:52" ht="15.75" thickBot="1">
      <c r="A268" s="451"/>
      <c r="B268" s="175">
        <f>'5- Valoracion CUALITATIVA'!B302</f>
        <v>22.718052738336716</v>
      </c>
      <c r="C268" s="103" t="s">
        <v>113</v>
      </c>
      <c r="D268" s="161"/>
      <c r="E268" s="114" t="s">
        <v>0</v>
      </c>
      <c r="F268" s="107"/>
      <c r="G268" s="107"/>
      <c r="H268" s="107"/>
      <c r="I268" s="107"/>
      <c r="J268" s="107"/>
      <c r="K268" s="107"/>
      <c r="L268" s="185">
        <f t="shared" ref="L268:L275" si="167">(3*$F268)+(2*$G268)+$H268+$I268+$J268+$K268</f>
        <v>0</v>
      </c>
      <c r="M268" s="185">
        <f t="shared" ref="M268:M275" si="168">IF($L268&lt;&gt;0,(($L268-$M$6)/($E$6-$M$6))*100,0)</f>
        <v>0</v>
      </c>
      <c r="N268" s="185">
        <f t="shared" si="161"/>
        <v>0</v>
      </c>
      <c r="O268" s="112">
        <v>4</v>
      </c>
      <c r="P268" s="112">
        <v>2</v>
      </c>
      <c r="Q268" s="112">
        <v>4</v>
      </c>
      <c r="R268" s="112">
        <v>4</v>
      </c>
      <c r="S268" s="112">
        <v>4</v>
      </c>
      <c r="T268" s="112">
        <v>1</v>
      </c>
      <c r="U268" s="164">
        <f t="shared" si="162"/>
        <v>19</v>
      </c>
      <c r="V268" s="164">
        <f t="shared" ref="V268:V276" si="169">IF($U268&lt;&gt;0,(($U268-$M$6)/($E$6-$M$6))*100,0)</f>
        <v>34.375</v>
      </c>
      <c r="W268" s="151">
        <f t="shared" si="163"/>
        <v>7.8093306288032469</v>
      </c>
      <c r="X268" s="664"/>
      <c r="Y268" s="425"/>
      <c r="Z268" s="425"/>
      <c r="AA268" s="425"/>
      <c r="AB268" s="425"/>
      <c r="AC268" s="425"/>
      <c r="AD268" s="425"/>
      <c r="AE268" s="425"/>
      <c r="AF268" s="425"/>
      <c r="AG268" s="652"/>
      <c r="AH268" s="155"/>
      <c r="AI268" s="112">
        <v>4</v>
      </c>
      <c r="AJ268" s="112">
        <v>2</v>
      </c>
      <c r="AK268" s="112">
        <v>4</v>
      </c>
      <c r="AL268" s="112">
        <v>4</v>
      </c>
      <c r="AM268" s="112">
        <v>4</v>
      </c>
      <c r="AN268" s="112">
        <v>1</v>
      </c>
      <c r="AO268" s="150">
        <f t="shared" si="164"/>
        <v>19</v>
      </c>
      <c r="AP268" s="150">
        <f t="shared" si="165"/>
        <v>34.375</v>
      </c>
      <c r="AQ268" s="151">
        <f t="shared" si="166"/>
        <v>7.8093306288032469</v>
      </c>
      <c r="AR268" s="655"/>
      <c r="AS268" s="425"/>
      <c r="AT268" s="425"/>
      <c r="AU268" s="425"/>
      <c r="AV268" s="425"/>
      <c r="AW268" s="652"/>
      <c r="AX268" s="655"/>
      <c r="AY268" s="635"/>
      <c r="AZ268" s="635"/>
    </row>
    <row r="269" spans="1:52" ht="15.75" thickBot="1">
      <c r="A269" s="451"/>
      <c r="B269" s="175">
        <f>'5- Valoracion CUALITATIVA'!B303</f>
        <v>22.718052738336716</v>
      </c>
      <c r="C269" s="103" t="s">
        <v>114</v>
      </c>
      <c r="D269" s="161"/>
      <c r="E269" s="114" t="s">
        <v>0</v>
      </c>
      <c r="F269" s="107"/>
      <c r="G269" s="107"/>
      <c r="H269" s="107"/>
      <c r="I269" s="107"/>
      <c r="J269" s="107"/>
      <c r="K269" s="107"/>
      <c r="L269" s="185">
        <f t="shared" si="167"/>
        <v>0</v>
      </c>
      <c r="M269" s="185">
        <f t="shared" si="168"/>
        <v>0</v>
      </c>
      <c r="N269" s="185">
        <f t="shared" si="161"/>
        <v>0</v>
      </c>
      <c r="O269" s="112">
        <v>4</v>
      </c>
      <c r="P269" s="112">
        <v>2</v>
      </c>
      <c r="Q269" s="112">
        <v>4</v>
      </c>
      <c r="R269" s="112">
        <v>4</v>
      </c>
      <c r="S269" s="112">
        <v>2</v>
      </c>
      <c r="T269" s="112">
        <v>1</v>
      </c>
      <c r="U269" s="170">
        <f t="shared" si="162"/>
        <v>17</v>
      </c>
      <c r="V269" s="170">
        <f t="shared" si="169"/>
        <v>28.125</v>
      </c>
      <c r="W269" s="151">
        <f t="shared" si="163"/>
        <v>6.3894523326572017</v>
      </c>
      <c r="X269" s="664"/>
      <c r="Y269" s="425"/>
      <c r="Z269" s="425"/>
      <c r="AA269" s="425"/>
      <c r="AB269" s="425"/>
      <c r="AC269" s="425"/>
      <c r="AD269" s="425"/>
      <c r="AE269" s="425"/>
      <c r="AF269" s="425"/>
      <c r="AG269" s="652"/>
      <c r="AH269" s="155"/>
      <c r="AI269" s="112">
        <v>4</v>
      </c>
      <c r="AJ269" s="112">
        <v>2</v>
      </c>
      <c r="AK269" s="112">
        <v>4</v>
      </c>
      <c r="AL269" s="112">
        <v>4</v>
      </c>
      <c r="AM269" s="112">
        <v>2</v>
      </c>
      <c r="AN269" s="112">
        <v>1</v>
      </c>
      <c r="AO269" s="150">
        <f t="shared" si="164"/>
        <v>17</v>
      </c>
      <c r="AP269" s="150">
        <f t="shared" si="165"/>
        <v>28.125</v>
      </c>
      <c r="AQ269" s="151">
        <f t="shared" si="166"/>
        <v>6.3894523326572017</v>
      </c>
      <c r="AR269" s="655"/>
      <c r="AS269" s="425"/>
      <c r="AT269" s="425"/>
      <c r="AU269" s="425"/>
      <c r="AV269" s="425"/>
      <c r="AW269" s="652"/>
      <c r="AX269" s="655"/>
      <c r="AY269" s="635"/>
      <c r="AZ269" s="635"/>
    </row>
    <row r="270" spans="1:52" ht="15.75" thickBot="1">
      <c r="A270" s="451"/>
      <c r="B270" s="175">
        <f>'5- Valoracion CUALITATIVA'!B304</f>
        <v>22.718052738336716</v>
      </c>
      <c r="C270" s="103" t="s">
        <v>116</v>
      </c>
      <c r="D270" s="161"/>
      <c r="E270" s="114" t="s">
        <v>0</v>
      </c>
      <c r="F270" s="107"/>
      <c r="G270" s="107"/>
      <c r="H270" s="107"/>
      <c r="I270" s="107"/>
      <c r="J270" s="107"/>
      <c r="K270" s="107"/>
      <c r="L270" s="185">
        <f t="shared" si="167"/>
        <v>0</v>
      </c>
      <c r="M270" s="185">
        <f t="shared" si="168"/>
        <v>0</v>
      </c>
      <c r="N270" s="185">
        <f t="shared" si="161"/>
        <v>0</v>
      </c>
      <c r="O270" s="112">
        <v>2</v>
      </c>
      <c r="P270" s="112">
        <v>4</v>
      </c>
      <c r="Q270" s="112">
        <v>6</v>
      </c>
      <c r="R270" s="112">
        <v>1</v>
      </c>
      <c r="S270" s="112">
        <v>2</v>
      </c>
      <c r="T270" s="112">
        <v>4</v>
      </c>
      <c r="U270" s="170">
        <f t="shared" si="162"/>
        <v>19</v>
      </c>
      <c r="V270" s="170">
        <f t="shared" si="169"/>
        <v>34.375</v>
      </c>
      <c r="W270" s="151">
        <f t="shared" si="163"/>
        <v>7.8093306288032469</v>
      </c>
      <c r="X270" s="664"/>
      <c r="Y270" s="425"/>
      <c r="Z270" s="425"/>
      <c r="AA270" s="425"/>
      <c r="AB270" s="425"/>
      <c r="AC270" s="425"/>
      <c r="AD270" s="425"/>
      <c r="AE270" s="425"/>
      <c r="AF270" s="425"/>
      <c r="AG270" s="652"/>
      <c r="AH270" s="155"/>
      <c r="AI270" s="112">
        <v>2</v>
      </c>
      <c r="AJ270" s="112">
        <v>4</v>
      </c>
      <c r="AK270" s="112">
        <v>6</v>
      </c>
      <c r="AL270" s="112">
        <v>1</v>
      </c>
      <c r="AM270" s="112">
        <v>2</v>
      </c>
      <c r="AN270" s="112">
        <v>4</v>
      </c>
      <c r="AO270" s="150">
        <f t="shared" si="164"/>
        <v>19</v>
      </c>
      <c r="AP270" s="150">
        <f t="shared" si="165"/>
        <v>34.375</v>
      </c>
      <c r="AQ270" s="151">
        <f t="shared" si="166"/>
        <v>7.8093306288032469</v>
      </c>
      <c r="AR270" s="655"/>
      <c r="AS270" s="425"/>
      <c r="AT270" s="425"/>
      <c r="AU270" s="425"/>
      <c r="AV270" s="425"/>
      <c r="AW270" s="652"/>
      <c r="AX270" s="655"/>
      <c r="AY270" s="635"/>
      <c r="AZ270" s="635"/>
    </row>
    <row r="271" spans="1:52" ht="15.75" thickBot="1">
      <c r="A271" s="451"/>
      <c r="B271" s="175">
        <f>'5- Valoracion CUALITATIVA'!B305</f>
        <v>22.718052738336716</v>
      </c>
      <c r="C271" s="103" t="s">
        <v>195</v>
      </c>
      <c r="D271" s="161"/>
      <c r="E271" s="114" t="s">
        <v>0</v>
      </c>
      <c r="F271" s="107"/>
      <c r="G271" s="107"/>
      <c r="H271" s="107"/>
      <c r="I271" s="107"/>
      <c r="J271" s="107"/>
      <c r="K271" s="107"/>
      <c r="L271" s="185">
        <f t="shared" si="167"/>
        <v>0</v>
      </c>
      <c r="M271" s="185">
        <f t="shared" si="168"/>
        <v>0</v>
      </c>
      <c r="N271" s="185">
        <f t="shared" si="161"/>
        <v>0</v>
      </c>
      <c r="O271" s="112">
        <v>2</v>
      </c>
      <c r="P271" s="112">
        <v>2</v>
      </c>
      <c r="Q271" s="112">
        <v>6</v>
      </c>
      <c r="R271" s="112">
        <v>1</v>
      </c>
      <c r="S271" s="112">
        <v>4</v>
      </c>
      <c r="T271" s="112">
        <v>4</v>
      </c>
      <c r="U271" s="170">
        <f t="shared" si="162"/>
        <v>19</v>
      </c>
      <c r="V271" s="170">
        <f t="shared" si="169"/>
        <v>34.375</v>
      </c>
      <c r="W271" s="151">
        <f t="shared" si="163"/>
        <v>7.8093306288032469</v>
      </c>
      <c r="X271" s="664"/>
      <c r="Y271" s="425"/>
      <c r="Z271" s="425"/>
      <c r="AA271" s="425"/>
      <c r="AB271" s="425"/>
      <c r="AC271" s="425"/>
      <c r="AD271" s="425"/>
      <c r="AE271" s="425"/>
      <c r="AF271" s="425"/>
      <c r="AG271" s="652"/>
      <c r="AH271" s="155"/>
      <c r="AI271" s="112">
        <v>2</v>
      </c>
      <c r="AJ271" s="112">
        <v>2</v>
      </c>
      <c r="AK271" s="112">
        <v>6</v>
      </c>
      <c r="AL271" s="112">
        <v>1</v>
      </c>
      <c r="AM271" s="112">
        <v>4</v>
      </c>
      <c r="AN271" s="112">
        <v>4</v>
      </c>
      <c r="AO271" s="150">
        <f t="shared" si="164"/>
        <v>19</v>
      </c>
      <c r="AP271" s="150">
        <f t="shared" si="165"/>
        <v>34.375</v>
      </c>
      <c r="AQ271" s="151">
        <f t="shared" si="166"/>
        <v>7.8093306288032469</v>
      </c>
      <c r="AR271" s="655"/>
      <c r="AS271" s="425"/>
      <c r="AT271" s="425"/>
      <c r="AU271" s="425"/>
      <c r="AV271" s="425"/>
      <c r="AW271" s="652"/>
      <c r="AX271" s="655"/>
      <c r="AY271" s="635"/>
      <c r="AZ271" s="635"/>
    </row>
    <row r="272" spans="1:52" ht="15.75" thickBot="1">
      <c r="A272" s="451"/>
      <c r="B272" s="175">
        <f>'5- Valoracion CUALITATIVA'!B306</f>
        <v>22.718052738336716</v>
      </c>
      <c r="C272" s="103" t="s">
        <v>197</v>
      </c>
      <c r="D272" s="161"/>
      <c r="E272" s="114" t="s">
        <v>0</v>
      </c>
      <c r="F272" s="107"/>
      <c r="G272" s="107"/>
      <c r="H272" s="107"/>
      <c r="I272" s="107"/>
      <c r="J272" s="107"/>
      <c r="K272" s="107"/>
      <c r="L272" s="185">
        <f t="shared" si="167"/>
        <v>0</v>
      </c>
      <c r="M272" s="185">
        <f t="shared" si="168"/>
        <v>0</v>
      </c>
      <c r="N272" s="185">
        <f t="shared" si="161"/>
        <v>0</v>
      </c>
      <c r="O272" s="112">
        <v>2</v>
      </c>
      <c r="P272" s="112">
        <v>4</v>
      </c>
      <c r="Q272" s="112">
        <v>6</v>
      </c>
      <c r="R272" s="112">
        <v>1</v>
      </c>
      <c r="S272" s="112">
        <v>4</v>
      </c>
      <c r="T272" s="112">
        <v>4</v>
      </c>
      <c r="U272" s="170">
        <f t="shared" si="162"/>
        <v>21</v>
      </c>
      <c r="V272" s="170">
        <f t="shared" si="169"/>
        <v>40.625</v>
      </c>
      <c r="W272" s="151">
        <f t="shared" si="163"/>
        <v>9.2292089249492921</v>
      </c>
      <c r="X272" s="664"/>
      <c r="Y272" s="425"/>
      <c r="Z272" s="425"/>
      <c r="AA272" s="425"/>
      <c r="AB272" s="425"/>
      <c r="AC272" s="425"/>
      <c r="AD272" s="425"/>
      <c r="AE272" s="425"/>
      <c r="AF272" s="425"/>
      <c r="AG272" s="652"/>
      <c r="AH272" s="155"/>
      <c r="AI272" s="112">
        <v>2</v>
      </c>
      <c r="AJ272" s="112">
        <v>4</v>
      </c>
      <c r="AK272" s="112">
        <v>6</v>
      </c>
      <c r="AL272" s="112">
        <v>1</v>
      </c>
      <c r="AM272" s="112">
        <v>4</v>
      </c>
      <c r="AN272" s="112">
        <v>4</v>
      </c>
      <c r="AO272" s="150">
        <f t="shared" si="164"/>
        <v>21</v>
      </c>
      <c r="AP272" s="150">
        <f t="shared" si="165"/>
        <v>40.625</v>
      </c>
      <c r="AQ272" s="151">
        <f t="shared" si="166"/>
        <v>9.2292089249492921</v>
      </c>
      <c r="AR272" s="655"/>
      <c r="AS272" s="425"/>
      <c r="AT272" s="425"/>
      <c r="AU272" s="425"/>
      <c r="AV272" s="425"/>
      <c r="AW272" s="652"/>
      <c r="AX272" s="655"/>
      <c r="AY272" s="635"/>
      <c r="AZ272" s="635"/>
    </row>
    <row r="273" spans="1:52" ht="29.25" thickBot="1">
      <c r="A273" s="451"/>
      <c r="B273" s="175">
        <f>'5- Valoracion CUALITATIVA'!B307</f>
        <v>22.718052738336716</v>
      </c>
      <c r="C273" s="103" t="s">
        <v>198</v>
      </c>
      <c r="D273" s="161"/>
      <c r="E273" s="114" t="s">
        <v>0</v>
      </c>
      <c r="F273" s="107"/>
      <c r="G273" s="107"/>
      <c r="H273" s="107"/>
      <c r="I273" s="107"/>
      <c r="J273" s="107"/>
      <c r="K273" s="107"/>
      <c r="L273" s="185">
        <f t="shared" si="167"/>
        <v>0</v>
      </c>
      <c r="M273" s="185">
        <f t="shared" si="168"/>
        <v>0</v>
      </c>
      <c r="N273" s="185">
        <f t="shared" si="161"/>
        <v>0</v>
      </c>
      <c r="O273" s="112">
        <v>2</v>
      </c>
      <c r="P273" s="112">
        <v>2</v>
      </c>
      <c r="Q273" s="112">
        <v>4</v>
      </c>
      <c r="R273" s="112">
        <v>1</v>
      </c>
      <c r="S273" s="112">
        <v>4</v>
      </c>
      <c r="T273" s="112">
        <v>1</v>
      </c>
      <c r="U273" s="170">
        <f t="shared" si="162"/>
        <v>14</v>
      </c>
      <c r="V273" s="170">
        <f t="shared" si="169"/>
        <v>18.75</v>
      </c>
      <c r="W273" s="151">
        <f t="shared" si="163"/>
        <v>4.2596348884381339</v>
      </c>
      <c r="X273" s="664"/>
      <c r="Y273" s="425"/>
      <c r="Z273" s="425"/>
      <c r="AA273" s="425"/>
      <c r="AB273" s="425"/>
      <c r="AC273" s="425"/>
      <c r="AD273" s="425"/>
      <c r="AE273" s="425"/>
      <c r="AF273" s="425"/>
      <c r="AG273" s="652"/>
      <c r="AH273" s="155"/>
      <c r="AI273" s="112">
        <v>2</v>
      </c>
      <c r="AJ273" s="112">
        <v>2</v>
      </c>
      <c r="AK273" s="112">
        <v>4</v>
      </c>
      <c r="AL273" s="112">
        <v>1</v>
      </c>
      <c r="AM273" s="112">
        <v>4</v>
      </c>
      <c r="AN273" s="112">
        <v>1</v>
      </c>
      <c r="AO273" s="150">
        <f t="shared" si="164"/>
        <v>14</v>
      </c>
      <c r="AP273" s="150">
        <f t="shared" si="165"/>
        <v>18.75</v>
      </c>
      <c r="AQ273" s="151">
        <f t="shared" si="166"/>
        <v>4.2596348884381339</v>
      </c>
      <c r="AR273" s="655"/>
      <c r="AS273" s="425"/>
      <c r="AT273" s="425"/>
      <c r="AU273" s="425"/>
      <c r="AV273" s="425"/>
      <c r="AW273" s="652"/>
      <c r="AX273" s="655"/>
      <c r="AY273" s="635"/>
      <c r="AZ273" s="635"/>
    </row>
    <row r="274" spans="1:52" ht="29.25" thickBot="1">
      <c r="A274" s="451"/>
      <c r="B274" s="175">
        <f>'5- Valoracion CUALITATIVA'!B308</f>
        <v>22.718052738336716</v>
      </c>
      <c r="C274" s="103" t="s">
        <v>199</v>
      </c>
      <c r="D274" s="161"/>
      <c r="E274" s="114" t="s">
        <v>0</v>
      </c>
      <c r="F274" s="107"/>
      <c r="G274" s="107"/>
      <c r="H274" s="107"/>
      <c r="I274" s="107"/>
      <c r="J274" s="107"/>
      <c r="K274" s="107"/>
      <c r="L274" s="185">
        <f t="shared" si="167"/>
        <v>0</v>
      </c>
      <c r="M274" s="185">
        <f t="shared" si="168"/>
        <v>0</v>
      </c>
      <c r="N274" s="185">
        <f t="shared" si="161"/>
        <v>0</v>
      </c>
      <c r="O274" s="112">
        <v>2</v>
      </c>
      <c r="P274" s="112">
        <v>2</v>
      </c>
      <c r="Q274" s="112">
        <v>4</v>
      </c>
      <c r="R274" s="112">
        <v>1</v>
      </c>
      <c r="S274" s="112">
        <v>4</v>
      </c>
      <c r="T274" s="112">
        <v>1</v>
      </c>
      <c r="U274" s="170">
        <f t="shared" si="162"/>
        <v>14</v>
      </c>
      <c r="V274" s="170">
        <f t="shared" si="169"/>
        <v>18.75</v>
      </c>
      <c r="W274" s="151">
        <f t="shared" si="163"/>
        <v>4.2596348884381339</v>
      </c>
      <c r="X274" s="664"/>
      <c r="Y274" s="425"/>
      <c r="Z274" s="425"/>
      <c r="AA274" s="425"/>
      <c r="AB274" s="425"/>
      <c r="AC274" s="425"/>
      <c r="AD274" s="425"/>
      <c r="AE274" s="425"/>
      <c r="AF274" s="425"/>
      <c r="AG274" s="652"/>
      <c r="AH274" s="155"/>
      <c r="AI274" s="112">
        <v>2</v>
      </c>
      <c r="AJ274" s="112">
        <v>2</v>
      </c>
      <c r="AK274" s="112">
        <v>4</v>
      </c>
      <c r="AL274" s="112">
        <v>1</v>
      </c>
      <c r="AM274" s="112">
        <v>4</v>
      </c>
      <c r="AN274" s="112">
        <v>1</v>
      </c>
      <c r="AO274" s="150">
        <f t="shared" si="164"/>
        <v>14</v>
      </c>
      <c r="AP274" s="150">
        <f t="shared" si="165"/>
        <v>18.75</v>
      </c>
      <c r="AQ274" s="151">
        <f t="shared" si="166"/>
        <v>4.2596348884381339</v>
      </c>
      <c r="AR274" s="655"/>
      <c r="AS274" s="425"/>
      <c r="AT274" s="425"/>
      <c r="AU274" s="425"/>
      <c r="AV274" s="425"/>
      <c r="AW274" s="652"/>
      <c r="AX274" s="655"/>
      <c r="AY274" s="635"/>
      <c r="AZ274" s="635"/>
    </row>
    <row r="275" spans="1:52" ht="15.75" thickBot="1">
      <c r="A275" s="451"/>
      <c r="B275" s="175">
        <f>'5- Valoracion CUALITATIVA'!B309</f>
        <v>22.718052738336716</v>
      </c>
      <c r="C275" s="103" t="s">
        <v>130</v>
      </c>
      <c r="D275" s="161"/>
      <c r="E275" s="114" t="s">
        <v>216</v>
      </c>
      <c r="F275" s="107">
        <v>2</v>
      </c>
      <c r="G275" s="107">
        <v>2</v>
      </c>
      <c r="H275" s="107">
        <v>4</v>
      </c>
      <c r="I275" s="107">
        <v>4</v>
      </c>
      <c r="J275" s="107">
        <v>2</v>
      </c>
      <c r="K275" s="107">
        <v>1</v>
      </c>
      <c r="L275" s="185">
        <f t="shared" si="167"/>
        <v>21</v>
      </c>
      <c r="M275" s="185">
        <f t="shared" si="168"/>
        <v>40.625</v>
      </c>
      <c r="N275" s="185">
        <f t="shared" si="161"/>
        <v>9.2292089249492921</v>
      </c>
      <c r="O275" s="112"/>
      <c r="P275" s="112"/>
      <c r="Q275" s="112"/>
      <c r="R275" s="112"/>
      <c r="S275" s="112"/>
      <c r="T275" s="112"/>
      <c r="U275" s="170">
        <f t="shared" si="162"/>
        <v>0</v>
      </c>
      <c r="V275" s="170">
        <f t="shared" si="169"/>
        <v>0</v>
      </c>
      <c r="W275" s="151">
        <f t="shared" si="163"/>
        <v>0</v>
      </c>
      <c r="X275" s="664"/>
      <c r="Y275" s="425"/>
      <c r="Z275" s="425"/>
      <c r="AA275" s="425"/>
      <c r="AB275" s="425"/>
      <c r="AC275" s="425"/>
      <c r="AD275" s="425"/>
      <c r="AE275" s="425"/>
      <c r="AF275" s="425"/>
      <c r="AG275" s="653"/>
      <c r="AH275" s="155"/>
      <c r="AI275" s="112"/>
      <c r="AJ275" s="112"/>
      <c r="AK275" s="112"/>
      <c r="AL275" s="112"/>
      <c r="AM275" s="112"/>
      <c r="AN275" s="112"/>
      <c r="AO275" s="150">
        <f t="shared" si="164"/>
        <v>0</v>
      </c>
      <c r="AP275" s="150">
        <f t="shared" si="165"/>
        <v>0</v>
      </c>
      <c r="AQ275" s="151">
        <f t="shared" si="166"/>
        <v>0</v>
      </c>
      <c r="AR275" s="655"/>
      <c r="AS275" s="425"/>
      <c r="AT275" s="425"/>
      <c r="AU275" s="425"/>
      <c r="AV275" s="425"/>
      <c r="AW275" s="653"/>
      <c r="AX275" s="655"/>
      <c r="AY275" s="635"/>
      <c r="AZ275" s="635"/>
    </row>
    <row r="276" spans="1:52" ht="15.75" thickBot="1">
      <c r="A276" s="452"/>
      <c r="B276" s="175">
        <f>'5- Valoracion CUALITATIVA'!B310</f>
        <v>22.718052738336716</v>
      </c>
      <c r="C276" s="638"/>
      <c r="D276" s="639"/>
      <c r="E276" s="640"/>
      <c r="F276" s="641" t="s">
        <v>183</v>
      </c>
      <c r="G276" s="642"/>
      <c r="H276" s="642"/>
      <c r="I276" s="642"/>
      <c r="J276" s="642"/>
      <c r="K276" s="640"/>
      <c r="L276" s="165">
        <f>IF(SUM($L267:$L275),(1-EXP(-((SUM($L267:$L275)/COUNTIF($L267:$L275,"&gt;0"))^1)))*($E$6-(MAX($L267:$L275)))*(1-1/(EXP((((COUNTIF($L267:$L275,"&gt;0")^1)-1)*0.1))))+(MAX($L267:$L275)),0)</f>
        <v>21</v>
      </c>
      <c r="M276" s="166">
        <f t="shared" ref="M276" si="170">IF($L276&lt;&gt;0,(($L276-$M$6)/($E$6-$M$6))*100,0)</f>
        <v>40.625</v>
      </c>
      <c r="N276" s="167">
        <f>IF(SUM($L267:$L275),(($M276*$B276)/100),0)</f>
        <v>9.2292089249492921</v>
      </c>
      <c r="O276" s="643" t="s">
        <v>184</v>
      </c>
      <c r="P276" s="642"/>
      <c r="Q276" s="642"/>
      <c r="R276" s="642"/>
      <c r="S276" s="642"/>
      <c r="T276" s="640"/>
      <c r="U276" s="165">
        <f>IF(SUM($U267:$U275),(1-EXP(-((SUM($U267:$U275)/COUNTIF($U267:$U275,"&gt;0"))^1)))*($E$6-(MAX($U267:$U275)))*(1-1/(EXP((((COUNTIF($U267:$U275,"&gt;0")^1)-1)*0.1))))+(MAX($U267:$U275)),0)</f>
        <v>30.564879016010376</v>
      </c>
      <c r="V276" s="166">
        <f t="shared" si="169"/>
        <v>70.515246925032429</v>
      </c>
      <c r="W276" s="167">
        <f>IF(SUM($U267:$U275),(($V276*$B276)/100),0)</f>
        <v>16.019690984997226</v>
      </c>
      <c r="X276" s="139" t="s">
        <v>158</v>
      </c>
      <c r="Y276" s="140">
        <f>$N276-$W276</f>
        <v>-6.7904820600479336</v>
      </c>
      <c r="Z276" s="644" t="s">
        <v>240</v>
      </c>
      <c r="AA276" s="639"/>
      <c r="AB276" s="639"/>
      <c r="AC276" s="639"/>
      <c r="AD276" s="639"/>
      <c r="AE276" s="639"/>
      <c r="AF276" s="639"/>
      <c r="AG276" s="645"/>
      <c r="AH276" s="646" t="s">
        <v>185</v>
      </c>
      <c r="AI276" s="639"/>
      <c r="AJ276" s="639"/>
      <c r="AK276" s="639"/>
      <c r="AL276" s="639"/>
      <c r="AM276" s="639"/>
      <c r="AN276" s="647"/>
      <c r="AO276" s="156">
        <f>IF(SUM($AO267:$AO275),(1-EXP(-((SUM($AO267:$AO275)/COUNTIF($AO267:$AO275,"&gt;0"))^1)))*($E$6-(MAX($AO267:$AO275)))*(1-1/(EXP((((COUNTIF($AO267:$AO275,"&gt;0")^1)-1)*0.1))))+(MAX($AO267:$AO275)),0)</f>
        <v>30.564879016010376</v>
      </c>
      <c r="AP276" s="156">
        <f t="shared" si="165"/>
        <v>70.515246925032429</v>
      </c>
      <c r="AQ276" s="157">
        <f>IF(SUM($AO267:$AO275),(($AP276*$B276)/100),0)</f>
        <v>16.019690984997226</v>
      </c>
      <c r="AR276" s="158" t="s">
        <v>186</v>
      </c>
      <c r="AS276" s="159">
        <f>$N276-$AQ276</f>
        <v>-6.7904820600479336</v>
      </c>
      <c r="AT276" s="648"/>
      <c r="AU276" s="639"/>
      <c r="AV276" s="639"/>
      <c r="AW276" s="645"/>
      <c r="AX276" s="649"/>
      <c r="AY276" s="645"/>
      <c r="AZ276" s="637"/>
    </row>
    <row r="278" spans="1:52" ht="15.75" thickBot="1"/>
    <row r="279" spans="1:52">
      <c r="A279" s="672" t="s">
        <v>146</v>
      </c>
      <c r="B279" s="673" t="s">
        <v>147</v>
      </c>
      <c r="C279" s="674" t="s">
        <v>148</v>
      </c>
      <c r="D279" s="676" t="s">
        <v>149</v>
      </c>
      <c r="E279" s="677" t="s">
        <v>150</v>
      </c>
      <c r="F279" s="631" t="s">
        <v>241</v>
      </c>
      <c r="G279" s="632"/>
      <c r="H279" s="632"/>
      <c r="I279" s="632"/>
      <c r="J279" s="632"/>
      <c r="K279" s="633"/>
      <c r="L279" s="665" t="s">
        <v>152</v>
      </c>
      <c r="M279" s="632"/>
      <c r="N279" s="666"/>
      <c r="O279" s="667" t="s">
        <v>225</v>
      </c>
      <c r="P279" s="658"/>
      <c r="Q279" s="658"/>
      <c r="R279" s="658"/>
      <c r="S279" s="658"/>
      <c r="T279" s="668"/>
      <c r="U279" s="657" t="s">
        <v>152</v>
      </c>
      <c r="V279" s="658"/>
      <c r="W279" s="659"/>
      <c r="X279" s="669" t="s">
        <v>226</v>
      </c>
      <c r="Y279" s="658"/>
      <c r="Z279" s="658"/>
      <c r="AA279" s="658"/>
      <c r="AB279" s="658"/>
      <c r="AC279" s="658"/>
      <c r="AD279" s="658"/>
      <c r="AE279" s="658"/>
      <c r="AF279" s="658"/>
      <c r="AG279" s="658"/>
      <c r="AH279" s="670" t="s">
        <v>154</v>
      </c>
      <c r="AI279" s="657" t="s">
        <v>227</v>
      </c>
      <c r="AJ279" s="658"/>
      <c r="AK279" s="658"/>
      <c r="AL279" s="658"/>
      <c r="AM279" s="658"/>
      <c r="AN279" s="668"/>
      <c r="AO279" s="657" t="s">
        <v>152</v>
      </c>
      <c r="AP279" s="658"/>
      <c r="AQ279" s="659"/>
      <c r="AR279" s="660" t="s">
        <v>228</v>
      </c>
      <c r="AS279" s="658"/>
      <c r="AT279" s="658"/>
      <c r="AU279" s="658"/>
      <c r="AV279" s="658"/>
      <c r="AW279" s="659"/>
      <c r="AX279" s="661" t="s">
        <v>229</v>
      </c>
      <c r="AY279" s="659"/>
      <c r="AZ279" s="662" t="s">
        <v>157</v>
      </c>
    </row>
    <row r="280" spans="1:52" ht="19.5" thickBot="1">
      <c r="A280" s="671"/>
      <c r="B280" s="637"/>
      <c r="C280" s="675"/>
      <c r="D280" s="675"/>
      <c r="E280" s="678"/>
      <c r="F280" s="181" t="s">
        <v>160</v>
      </c>
      <c r="G280" s="182" t="s">
        <v>161</v>
      </c>
      <c r="H280" s="182" t="s">
        <v>162</v>
      </c>
      <c r="I280" s="182" t="s">
        <v>163</v>
      </c>
      <c r="J280" s="182" t="s">
        <v>164</v>
      </c>
      <c r="K280" s="182" t="s">
        <v>165</v>
      </c>
      <c r="L280" s="186" t="s">
        <v>242</v>
      </c>
      <c r="M280" s="186" t="s">
        <v>243</v>
      </c>
      <c r="N280" s="187" t="s">
        <v>244</v>
      </c>
      <c r="O280" s="184" t="s">
        <v>160</v>
      </c>
      <c r="P280" s="141" t="s">
        <v>161</v>
      </c>
      <c r="Q280" s="141" t="s">
        <v>162</v>
      </c>
      <c r="R280" s="141" t="s">
        <v>163</v>
      </c>
      <c r="S280" s="141" t="s">
        <v>164</v>
      </c>
      <c r="T280" s="141" t="s">
        <v>165</v>
      </c>
      <c r="U280" s="142" t="s">
        <v>245</v>
      </c>
      <c r="V280" s="142" t="s">
        <v>246</v>
      </c>
      <c r="W280" s="143" t="s">
        <v>247</v>
      </c>
      <c r="X280" s="136" t="s">
        <v>230</v>
      </c>
      <c r="Y280" s="137" t="s">
        <v>236</v>
      </c>
      <c r="Z280" s="137" t="s">
        <v>237</v>
      </c>
      <c r="AA280" s="137" t="s">
        <v>238</v>
      </c>
      <c r="AB280" s="137" t="s">
        <v>239</v>
      </c>
      <c r="AC280" s="137" t="s">
        <v>231</v>
      </c>
      <c r="AD280" s="137" t="s">
        <v>232</v>
      </c>
      <c r="AE280" s="137" t="s">
        <v>233</v>
      </c>
      <c r="AF280" s="137" t="s">
        <v>234</v>
      </c>
      <c r="AG280" s="138" t="s">
        <v>235</v>
      </c>
      <c r="AH280" s="671"/>
      <c r="AI280" s="141" t="s">
        <v>248</v>
      </c>
      <c r="AJ280" s="141" t="s">
        <v>249</v>
      </c>
      <c r="AK280" s="141" t="s">
        <v>250</v>
      </c>
      <c r="AL280" s="141" t="s">
        <v>251</v>
      </c>
      <c r="AM280" s="141" t="s">
        <v>252</v>
      </c>
      <c r="AN280" s="141" t="s">
        <v>253</v>
      </c>
      <c r="AO280" s="142" t="s">
        <v>254</v>
      </c>
      <c r="AP280" s="142" t="s">
        <v>255</v>
      </c>
      <c r="AQ280" s="142" t="s">
        <v>256</v>
      </c>
      <c r="AR280" s="144" t="s">
        <v>257</v>
      </c>
      <c r="AS280" s="137" t="s">
        <v>258</v>
      </c>
      <c r="AT280" s="137" t="s">
        <v>259</v>
      </c>
      <c r="AU280" s="137" t="s">
        <v>260</v>
      </c>
      <c r="AV280" s="137" t="s">
        <v>261</v>
      </c>
      <c r="AW280" s="145" t="s">
        <v>262</v>
      </c>
      <c r="AX280" s="146" t="s">
        <v>156</v>
      </c>
      <c r="AY280" s="147" t="s">
        <v>263</v>
      </c>
      <c r="AZ280" s="637"/>
    </row>
    <row r="281" spans="1:52" ht="15.75" customHeight="1" thickBot="1">
      <c r="A281" s="450" t="s">
        <v>210</v>
      </c>
      <c r="B281" s="175">
        <f>'5- Valoracion CUALITATIVA'!B316</f>
        <v>85.192697768762685</v>
      </c>
      <c r="C281" s="87" t="s">
        <v>108</v>
      </c>
      <c r="D281" s="160"/>
      <c r="E281" s="89" t="s">
        <v>0</v>
      </c>
      <c r="F281" s="91"/>
      <c r="G281" s="91"/>
      <c r="H281" s="91"/>
      <c r="I281" s="91"/>
      <c r="J281" s="91"/>
      <c r="K281" s="91"/>
      <c r="L281" s="185">
        <f>(3*$F281)+(2*$G281)+$H281+$I281+$J281+$K281</f>
        <v>0</v>
      </c>
      <c r="M281" s="185">
        <f>IF($L281&lt;&gt;0,(($L281-$M$6)/($E$6-$M$6))*100,0)</f>
        <v>0</v>
      </c>
      <c r="N281" s="185">
        <f t="shared" ref="N281:N296" si="171">($M281*$B281)/100</f>
        <v>0</v>
      </c>
      <c r="O281" s="95">
        <v>2</v>
      </c>
      <c r="P281" s="95">
        <v>2</v>
      </c>
      <c r="Q281" s="95">
        <v>6</v>
      </c>
      <c r="R281" s="95">
        <v>1</v>
      </c>
      <c r="S281" s="95">
        <v>4</v>
      </c>
      <c r="T281" s="95">
        <v>1</v>
      </c>
      <c r="U281" s="150">
        <f t="shared" ref="U281:U296" si="172">$O281+$P281+$Q281+$R281+$S281+$T281</f>
        <v>16</v>
      </c>
      <c r="V281" s="150">
        <f>IF($U281&lt;&gt;0,(($U281-$M$6)/($E$6-$M$6))*100,0)</f>
        <v>25</v>
      </c>
      <c r="W281" s="151">
        <f t="shared" ref="W281:W296" si="173">($V281*$B281)/100</f>
        <v>21.298174442190671</v>
      </c>
      <c r="X281" s="663">
        <v>250</v>
      </c>
      <c r="Y281" s="650">
        <v>5</v>
      </c>
      <c r="Z281" s="650">
        <v>3.5</v>
      </c>
      <c r="AA281" s="650">
        <v>0.97000000000000008</v>
      </c>
      <c r="AB281" s="650">
        <v>0.82495000000000007</v>
      </c>
      <c r="AC281" s="650">
        <f>+AB281-AA281</f>
        <v>-0.14505000000000001</v>
      </c>
      <c r="AD281" s="650">
        <v>0.5</v>
      </c>
      <c r="AE281" s="650">
        <f>(1/(1+$AD281))+(($AD281*(ABS(($M297-$V297))-50))/(50*(1+$AD281)))</f>
        <v>0.74029229708674593</v>
      </c>
      <c r="AF281" s="650">
        <f>$AE281*$AC281</f>
        <v>-0.1073793976924325</v>
      </c>
      <c r="AG281" s="651">
        <f>$AF281*$B281</f>
        <v>-9.1479405742031759</v>
      </c>
      <c r="AH281" s="152"/>
      <c r="AI281" s="95">
        <v>2</v>
      </c>
      <c r="AJ281" s="95">
        <v>2</v>
      </c>
      <c r="AK281" s="95">
        <v>6</v>
      </c>
      <c r="AL281" s="95">
        <v>1</v>
      </c>
      <c r="AM281" s="95">
        <v>4</v>
      </c>
      <c r="AN281" s="95">
        <v>1</v>
      </c>
      <c r="AO281" s="150">
        <f t="shared" ref="AO281:AO296" si="174">$AI281+$AJ281+$AK281+$AL281+$AM281+$AN281</f>
        <v>16</v>
      </c>
      <c r="AP281" s="150">
        <f t="shared" ref="AP281:AP297" si="175">IF($AO281&lt;&gt;0,(($AO281-$M$6)/($E$6-$M$6))*100,0)</f>
        <v>25</v>
      </c>
      <c r="AQ281" s="151">
        <f t="shared" ref="AQ281:AQ296" si="176">($AP281*$B281)/100</f>
        <v>21.298174442190671</v>
      </c>
      <c r="AR281" s="656">
        <v>4</v>
      </c>
      <c r="AS281" s="650">
        <v>0.8872000000000001</v>
      </c>
      <c r="AT281" s="650">
        <f>+AS281-AA281</f>
        <v>-8.2799999999999985E-2</v>
      </c>
      <c r="AU281" s="650">
        <f>(1/(1+$AD281))+(($AD281*(ABS(($M297-$AP297))-50))/(50*(1+$AD281)))</f>
        <v>0.74029229605780655</v>
      </c>
      <c r="AV281" s="650">
        <f>$AT281*$AU281</f>
        <v>-6.129620211358637E-2</v>
      </c>
      <c r="AW281" s="651">
        <f>$AV281*$B281</f>
        <v>-5.2219888210357563</v>
      </c>
      <c r="AX281" s="654">
        <f>$AS297-$Y297</f>
        <v>1.3148718380762148E-7</v>
      </c>
      <c r="AY281" s="634">
        <f>$AW281-$AG281</f>
        <v>3.9259517531674195</v>
      </c>
      <c r="AZ281" s="636"/>
    </row>
    <row r="282" spans="1:52" ht="15.75" thickBot="1">
      <c r="A282" s="451"/>
      <c r="B282" s="175">
        <f>'5- Valoracion CUALITATIVA'!B317</f>
        <v>85.192697768762685</v>
      </c>
      <c r="C282" s="103" t="s">
        <v>109</v>
      </c>
      <c r="D282" s="161"/>
      <c r="E282" s="105" t="s">
        <v>0</v>
      </c>
      <c r="F282" s="107"/>
      <c r="G282" s="107"/>
      <c r="H282" s="107"/>
      <c r="I282" s="107"/>
      <c r="J282" s="107"/>
      <c r="K282" s="107"/>
      <c r="L282" s="185">
        <f t="shared" ref="L282:L296" si="177">(3*$F282)+(2*$G282)+$H282+$I282+$J282+$K282</f>
        <v>0</v>
      </c>
      <c r="M282" s="185">
        <f t="shared" ref="M282:M296" si="178">IF($L282&lt;&gt;0,(($L282-$M$6)/($E$6-$M$6))*100,0)</f>
        <v>0</v>
      </c>
      <c r="N282" s="185">
        <f t="shared" si="171"/>
        <v>0</v>
      </c>
      <c r="O282" s="112">
        <v>2</v>
      </c>
      <c r="P282" s="112">
        <v>2</v>
      </c>
      <c r="Q282" s="112">
        <v>4</v>
      </c>
      <c r="R282" s="112">
        <v>1</v>
      </c>
      <c r="S282" s="112">
        <v>4</v>
      </c>
      <c r="T282" s="112">
        <v>1</v>
      </c>
      <c r="U282" s="164">
        <f t="shared" si="172"/>
        <v>14</v>
      </c>
      <c r="V282" s="164">
        <f t="shared" ref="V282:V297" si="179">IF($U282&lt;&gt;0,(($U282-$M$6)/($E$6-$M$6))*100,0)</f>
        <v>18.75</v>
      </c>
      <c r="W282" s="151">
        <f t="shared" si="173"/>
        <v>15.973630831643003</v>
      </c>
      <c r="X282" s="664"/>
      <c r="Y282" s="425"/>
      <c r="Z282" s="425"/>
      <c r="AA282" s="425"/>
      <c r="AB282" s="425"/>
      <c r="AC282" s="425"/>
      <c r="AD282" s="425"/>
      <c r="AE282" s="425"/>
      <c r="AF282" s="425"/>
      <c r="AG282" s="652"/>
      <c r="AH282" s="155"/>
      <c r="AI282" s="112">
        <v>2</v>
      </c>
      <c r="AJ282" s="112">
        <v>2</v>
      </c>
      <c r="AK282" s="112">
        <v>4</v>
      </c>
      <c r="AL282" s="112">
        <v>1</v>
      </c>
      <c r="AM282" s="112">
        <v>4</v>
      </c>
      <c r="AN282" s="112">
        <v>1</v>
      </c>
      <c r="AO282" s="150">
        <f t="shared" si="174"/>
        <v>14</v>
      </c>
      <c r="AP282" s="150">
        <f t="shared" si="175"/>
        <v>18.75</v>
      </c>
      <c r="AQ282" s="151">
        <f t="shared" si="176"/>
        <v>15.973630831643003</v>
      </c>
      <c r="AR282" s="655"/>
      <c r="AS282" s="425"/>
      <c r="AT282" s="425"/>
      <c r="AU282" s="425"/>
      <c r="AV282" s="425"/>
      <c r="AW282" s="652"/>
      <c r="AX282" s="655"/>
      <c r="AY282" s="635"/>
      <c r="AZ282" s="635"/>
    </row>
    <row r="283" spans="1:52" ht="15.75" thickBot="1">
      <c r="A283" s="451"/>
      <c r="B283" s="175">
        <f>'5- Valoracion CUALITATIVA'!B318</f>
        <v>85.192697768762685</v>
      </c>
      <c r="C283" s="103" t="s">
        <v>191</v>
      </c>
      <c r="D283" s="161"/>
      <c r="E283" s="105" t="s">
        <v>0</v>
      </c>
      <c r="F283" s="107"/>
      <c r="G283" s="107"/>
      <c r="H283" s="107"/>
      <c r="I283" s="107"/>
      <c r="J283" s="107"/>
      <c r="K283" s="107"/>
      <c r="L283" s="185">
        <f t="shared" si="177"/>
        <v>0</v>
      </c>
      <c r="M283" s="185">
        <f t="shared" si="178"/>
        <v>0</v>
      </c>
      <c r="N283" s="185">
        <f t="shared" si="171"/>
        <v>0</v>
      </c>
      <c r="O283" s="112">
        <v>2</v>
      </c>
      <c r="P283" s="112">
        <v>2</v>
      </c>
      <c r="Q283" s="112">
        <v>4</v>
      </c>
      <c r="R283" s="112">
        <v>1</v>
      </c>
      <c r="S283" s="112">
        <v>4</v>
      </c>
      <c r="T283" s="112">
        <v>1</v>
      </c>
      <c r="U283" s="170">
        <f t="shared" si="172"/>
        <v>14</v>
      </c>
      <c r="V283" s="170">
        <f t="shared" si="179"/>
        <v>18.75</v>
      </c>
      <c r="W283" s="151">
        <f t="shared" si="173"/>
        <v>15.973630831643003</v>
      </c>
      <c r="X283" s="664"/>
      <c r="Y283" s="425"/>
      <c r="Z283" s="425"/>
      <c r="AA283" s="425"/>
      <c r="AB283" s="425"/>
      <c r="AC283" s="425"/>
      <c r="AD283" s="425"/>
      <c r="AE283" s="425"/>
      <c r="AF283" s="425"/>
      <c r="AG283" s="652"/>
      <c r="AH283" s="155"/>
      <c r="AI283" s="112">
        <v>2</v>
      </c>
      <c r="AJ283" s="112">
        <v>2</v>
      </c>
      <c r="AK283" s="112">
        <v>4</v>
      </c>
      <c r="AL283" s="112">
        <v>1</v>
      </c>
      <c r="AM283" s="112">
        <v>4</v>
      </c>
      <c r="AN283" s="112">
        <v>1</v>
      </c>
      <c r="AO283" s="150">
        <f t="shared" si="174"/>
        <v>14</v>
      </c>
      <c r="AP283" s="150">
        <f t="shared" si="175"/>
        <v>18.75</v>
      </c>
      <c r="AQ283" s="151">
        <f t="shared" si="176"/>
        <v>15.973630831643003</v>
      </c>
      <c r="AR283" s="655"/>
      <c r="AS283" s="425"/>
      <c r="AT283" s="425"/>
      <c r="AU283" s="425"/>
      <c r="AV283" s="425"/>
      <c r="AW283" s="652"/>
      <c r="AX283" s="655"/>
      <c r="AY283" s="635"/>
      <c r="AZ283" s="635"/>
    </row>
    <row r="284" spans="1:52" ht="15.75" thickBot="1">
      <c r="A284" s="451"/>
      <c r="B284" s="175">
        <f>'5- Valoracion CUALITATIVA'!B319</f>
        <v>85.192697768762685</v>
      </c>
      <c r="C284" s="103" t="s">
        <v>114</v>
      </c>
      <c r="D284" s="161"/>
      <c r="E284" s="114" t="s">
        <v>0</v>
      </c>
      <c r="F284" s="107"/>
      <c r="G284" s="107"/>
      <c r="H284" s="107"/>
      <c r="I284" s="107"/>
      <c r="J284" s="107"/>
      <c r="K284" s="107"/>
      <c r="L284" s="185">
        <f t="shared" si="177"/>
        <v>0</v>
      </c>
      <c r="M284" s="185">
        <f t="shared" si="178"/>
        <v>0</v>
      </c>
      <c r="N284" s="185">
        <f t="shared" si="171"/>
        <v>0</v>
      </c>
      <c r="O284" s="112">
        <v>4</v>
      </c>
      <c r="P284" s="112">
        <v>2</v>
      </c>
      <c r="Q284" s="112">
        <v>4</v>
      </c>
      <c r="R284" s="112">
        <v>1</v>
      </c>
      <c r="S284" s="112">
        <v>4</v>
      </c>
      <c r="T284" s="112">
        <v>1</v>
      </c>
      <c r="U284" s="170">
        <f t="shared" si="172"/>
        <v>16</v>
      </c>
      <c r="V284" s="170">
        <f t="shared" si="179"/>
        <v>25</v>
      </c>
      <c r="W284" s="151">
        <f t="shared" si="173"/>
        <v>21.298174442190671</v>
      </c>
      <c r="X284" s="664"/>
      <c r="Y284" s="425"/>
      <c r="Z284" s="425"/>
      <c r="AA284" s="425"/>
      <c r="AB284" s="425"/>
      <c r="AC284" s="425"/>
      <c r="AD284" s="425"/>
      <c r="AE284" s="425"/>
      <c r="AF284" s="425"/>
      <c r="AG284" s="652"/>
      <c r="AH284" s="155"/>
      <c r="AI284" s="112">
        <v>4</v>
      </c>
      <c r="AJ284" s="112">
        <v>2</v>
      </c>
      <c r="AK284" s="112">
        <v>4</v>
      </c>
      <c r="AL284" s="112">
        <v>1</v>
      </c>
      <c r="AM284" s="112">
        <v>4</v>
      </c>
      <c r="AN284" s="112">
        <v>1</v>
      </c>
      <c r="AO284" s="150">
        <f t="shared" si="174"/>
        <v>16</v>
      </c>
      <c r="AP284" s="150">
        <f t="shared" si="175"/>
        <v>25</v>
      </c>
      <c r="AQ284" s="151">
        <f t="shared" si="176"/>
        <v>21.298174442190671</v>
      </c>
      <c r="AR284" s="655"/>
      <c r="AS284" s="425"/>
      <c r="AT284" s="425"/>
      <c r="AU284" s="425"/>
      <c r="AV284" s="425"/>
      <c r="AW284" s="652"/>
      <c r="AX284" s="655"/>
      <c r="AY284" s="635"/>
      <c r="AZ284" s="635"/>
    </row>
    <row r="285" spans="1:52" ht="15.75" thickBot="1">
      <c r="A285" s="451"/>
      <c r="B285" s="175">
        <f>'5- Valoracion CUALITATIVA'!B320</f>
        <v>85.192697768762685</v>
      </c>
      <c r="C285" s="103" t="s">
        <v>115</v>
      </c>
      <c r="D285" s="161"/>
      <c r="E285" s="114" t="s">
        <v>0</v>
      </c>
      <c r="F285" s="107"/>
      <c r="G285" s="107"/>
      <c r="H285" s="107"/>
      <c r="I285" s="107"/>
      <c r="J285" s="107"/>
      <c r="K285" s="107"/>
      <c r="L285" s="185">
        <f t="shared" si="177"/>
        <v>0</v>
      </c>
      <c r="M285" s="185">
        <f t="shared" si="178"/>
        <v>0</v>
      </c>
      <c r="N285" s="185">
        <f t="shared" si="171"/>
        <v>0</v>
      </c>
      <c r="O285" s="112">
        <v>2</v>
      </c>
      <c r="P285" s="112">
        <v>1</v>
      </c>
      <c r="Q285" s="112">
        <v>4</v>
      </c>
      <c r="R285" s="112">
        <v>1</v>
      </c>
      <c r="S285" s="112">
        <v>2</v>
      </c>
      <c r="T285" s="112">
        <v>1</v>
      </c>
      <c r="U285" s="170">
        <f t="shared" si="172"/>
        <v>11</v>
      </c>
      <c r="V285" s="170">
        <f t="shared" si="179"/>
        <v>9.375</v>
      </c>
      <c r="W285" s="151">
        <f t="shared" si="173"/>
        <v>7.9868154158215017</v>
      </c>
      <c r="X285" s="664"/>
      <c r="Y285" s="425"/>
      <c r="Z285" s="425"/>
      <c r="AA285" s="425"/>
      <c r="AB285" s="425"/>
      <c r="AC285" s="425"/>
      <c r="AD285" s="425"/>
      <c r="AE285" s="425"/>
      <c r="AF285" s="425"/>
      <c r="AG285" s="652"/>
      <c r="AH285" s="155"/>
      <c r="AI285" s="112">
        <v>2</v>
      </c>
      <c r="AJ285" s="112">
        <v>1</v>
      </c>
      <c r="AK285" s="112">
        <v>4</v>
      </c>
      <c r="AL285" s="112">
        <v>1</v>
      </c>
      <c r="AM285" s="112">
        <v>2</v>
      </c>
      <c r="AN285" s="112">
        <v>1</v>
      </c>
      <c r="AO285" s="150">
        <f t="shared" si="174"/>
        <v>11</v>
      </c>
      <c r="AP285" s="150">
        <f t="shared" si="175"/>
        <v>9.375</v>
      </c>
      <c r="AQ285" s="151">
        <f t="shared" si="176"/>
        <v>7.9868154158215017</v>
      </c>
      <c r="AR285" s="655"/>
      <c r="AS285" s="425"/>
      <c r="AT285" s="425"/>
      <c r="AU285" s="425"/>
      <c r="AV285" s="425"/>
      <c r="AW285" s="652"/>
      <c r="AX285" s="655"/>
      <c r="AY285" s="635"/>
      <c r="AZ285" s="635"/>
    </row>
    <row r="286" spans="1:52" ht="15.75" thickBot="1">
      <c r="A286" s="451"/>
      <c r="B286" s="175">
        <f>'5- Valoracion CUALITATIVA'!B321</f>
        <v>85.192697768762685</v>
      </c>
      <c r="C286" s="103" t="s">
        <v>116</v>
      </c>
      <c r="D286" s="161"/>
      <c r="E286" s="114" t="s">
        <v>0</v>
      </c>
      <c r="F286" s="107"/>
      <c r="G286" s="107"/>
      <c r="H286" s="107"/>
      <c r="I286" s="107"/>
      <c r="J286" s="107"/>
      <c r="K286" s="107"/>
      <c r="L286" s="185">
        <f t="shared" si="177"/>
        <v>0</v>
      </c>
      <c r="M286" s="185">
        <f t="shared" si="178"/>
        <v>0</v>
      </c>
      <c r="N286" s="185">
        <f t="shared" si="171"/>
        <v>0</v>
      </c>
      <c r="O286" s="112">
        <v>4</v>
      </c>
      <c r="P286" s="112">
        <v>4</v>
      </c>
      <c r="Q286" s="112">
        <v>6</v>
      </c>
      <c r="R286" s="112">
        <v>4</v>
      </c>
      <c r="S286" s="112">
        <v>4</v>
      </c>
      <c r="T286" s="112">
        <v>4</v>
      </c>
      <c r="U286" s="170">
        <f t="shared" si="172"/>
        <v>26</v>
      </c>
      <c r="V286" s="170">
        <f t="shared" si="179"/>
        <v>56.25</v>
      </c>
      <c r="W286" s="151">
        <f t="shared" si="173"/>
        <v>47.920892494929014</v>
      </c>
      <c r="X286" s="664"/>
      <c r="Y286" s="425"/>
      <c r="Z286" s="425"/>
      <c r="AA286" s="425"/>
      <c r="AB286" s="425"/>
      <c r="AC286" s="425"/>
      <c r="AD286" s="425"/>
      <c r="AE286" s="425"/>
      <c r="AF286" s="425"/>
      <c r="AG286" s="652"/>
      <c r="AH286" s="155"/>
      <c r="AI286" s="112">
        <v>4</v>
      </c>
      <c r="AJ286" s="112">
        <v>4</v>
      </c>
      <c r="AK286" s="112">
        <v>6</v>
      </c>
      <c r="AL286" s="112">
        <v>4</v>
      </c>
      <c r="AM286" s="112">
        <v>4</v>
      </c>
      <c r="AN286" s="112">
        <v>4</v>
      </c>
      <c r="AO286" s="150">
        <f t="shared" si="174"/>
        <v>26</v>
      </c>
      <c r="AP286" s="150">
        <f t="shared" si="175"/>
        <v>56.25</v>
      </c>
      <c r="AQ286" s="151">
        <f t="shared" si="176"/>
        <v>47.920892494929014</v>
      </c>
      <c r="AR286" s="655"/>
      <c r="AS286" s="425"/>
      <c r="AT286" s="425"/>
      <c r="AU286" s="425"/>
      <c r="AV286" s="425"/>
      <c r="AW286" s="652"/>
      <c r="AX286" s="655"/>
      <c r="AY286" s="635"/>
      <c r="AZ286" s="635"/>
    </row>
    <row r="287" spans="1:52" ht="15.75" thickBot="1">
      <c r="A287" s="451"/>
      <c r="B287" s="175">
        <f>'5- Valoracion CUALITATIVA'!B322</f>
        <v>85.192697768762685</v>
      </c>
      <c r="C287" s="103" t="s">
        <v>195</v>
      </c>
      <c r="D287" s="161"/>
      <c r="E287" s="114" t="s">
        <v>0</v>
      </c>
      <c r="F287" s="107"/>
      <c r="G287" s="107"/>
      <c r="H287" s="107"/>
      <c r="I287" s="107"/>
      <c r="J287" s="107"/>
      <c r="K287" s="107"/>
      <c r="L287" s="185">
        <f t="shared" si="177"/>
        <v>0</v>
      </c>
      <c r="M287" s="185">
        <f t="shared" si="178"/>
        <v>0</v>
      </c>
      <c r="N287" s="185">
        <f t="shared" si="171"/>
        <v>0</v>
      </c>
      <c r="O287" s="112">
        <v>4</v>
      </c>
      <c r="P287" s="112">
        <v>2</v>
      </c>
      <c r="Q287" s="112">
        <v>6</v>
      </c>
      <c r="R287" s="112">
        <v>1</v>
      </c>
      <c r="S287" s="112">
        <v>4</v>
      </c>
      <c r="T287" s="112">
        <v>4</v>
      </c>
      <c r="U287" s="170">
        <f t="shared" si="172"/>
        <v>21</v>
      </c>
      <c r="V287" s="170">
        <f t="shared" si="179"/>
        <v>40.625</v>
      </c>
      <c r="W287" s="151">
        <f t="shared" si="173"/>
        <v>34.609533468559839</v>
      </c>
      <c r="X287" s="664"/>
      <c r="Y287" s="425"/>
      <c r="Z287" s="425"/>
      <c r="AA287" s="425"/>
      <c r="AB287" s="425"/>
      <c r="AC287" s="425"/>
      <c r="AD287" s="425"/>
      <c r="AE287" s="425"/>
      <c r="AF287" s="425"/>
      <c r="AG287" s="652"/>
      <c r="AH287" s="155"/>
      <c r="AI287" s="112">
        <v>4</v>
      </c>
      <c r="AJ287" s="112">
        <v>2</v>
      </c>
      <c r="AK287" s="112">
        <v>6</v>
      </c>
      <c r="AL287" s="112">
        <v>1</v>
      </c>
      <c r="AM287" s="112">
        <v>4</v>
      </c>
      <c r="AN287" s="112">
        <v>4</v>
      </c>
      <c r="AO287" s="150">
        <f t="shared" si="174"/>
        <v>21</v>
      </c>
      <c r="AP287" s="150">
        <f t="shared" si="175"/>
        <v>40.625</v>
      </c>
      <c r="AQ287" s="151">
        <f t="shared" si="176"/>
        <v>34.609533468559839</v>
      </c>
      <c r="AR287" s="655"/>
      <c r="AS287" s="425"/>
      <c r="AT287" s="425"/>
      <c r="AU287" s="425"/>
      <c r="AV287" s="425"/>
      <c r="AW287" s="652"/>
      <c r="AX287" s="655"/>
      <c r="AY287" s="635"/>
      <c r="AZ287" s="635"/>
    </row>
    <row r="288" spans="1:52" ht="15.75" thickBot="1">
      <c r="A288" s="451"/>
      <c r="B288" s="175">
        <f>'5- Valoracion CUALITATIVA'!B323</f>
        <v>85.192697768762685</v>
      </c>
      <c r="C288" s="103" t="s">
        <v>196</v>
      </c>
      <c r="D288" s="161"/>
      <c r="E288" s="114" t="s">
        <v>0</v>
      </c>
      <c r="F288" s="107"/>
      <c r="G288" s="107"/>
      <c r="H288" s="107"/>
      <c r="I288" s="107"/>
      <c r="J288" s="107"/>
      <c r="K288" s="107"/>
      <c r="L288" s="185">
        <f t="shared" si="177"/>
        <v>0</v>
      </c>
      <c r="M288" s="185">
        <f t="shared" si="178"/>
        <v>0</v>
      </c>
      <c r="N288" s="185">
        <f t="shared" si="171"/>
        <v>0</v>
      </c>
      <c r="O288" s="112">
        <v>1</v>
      </c>
      <c r="P288" s="112">
        <v>2</v>
      </c>
      <c r="Q288" s="112">
        <v>6</v>
      </c>
      <c r="R288" s="112">
        <v>1</v>
      </c>
      <c r="S288" s="112">
        <v>2</v>
      </c>
      <c r="T288" s="112">
        <v>1</v>
      </c>
      <c r="U288" s="170">
        <f t="shared" si="172"/>
        <v>13</v>
      </c>
      <c r="V288" s="170">
        <f t="shared" si="179"/>
        <v>15.625</v>
      </c>
      <c r="W288" s="151">
        <f t="shared" si="173"/>
        <v>13.311359026369168</v>
      </c>
      <c r="X288" s="664"/>
      <c r="Y288" s="425"/>
      <c r="Z288" s="425"/>
      <c r="AA288" s="425"/>
      <c r="AB288" s="425"/>
      <c r="AC288" s="425"/>
      <c r="AD288" s="425"/>
      <c r="AE288" s="425"/>
      <c r="AF288" s="425"/>
      <c r="AG288" s="652"/>
      <c r="AH288" s="155"/>
      <c r="AI288" s="112">
        <v>1</v>
      </c>
      <c r="AJ288" s="112">
        <v>2</v>
      </c>
      <c r="AK288" s="112">
        <v>6</v>
      </c>
      <c r="AL288" s="112">
        <v>1</v>
      </c>
      <c r="AM288" s="112">
        <v>2</v>
      </c>
      <c r="AN288" s="112">
        <v>1</v>
      </c>
      <c r="AO288" s="150">
        <f t="shared" si="174"/>
        <v>13</v>
      </c>
      <c r="AP288" s="150">
        <f t="shared" si="175"/>
        <v>15.625</v>
      </c>
      <c r="AQ288" s="151">
        <f t="shared" si="176"/>
        <v>13.311359026369168</v>
      </c>
      <c r="AR288" s="655"/>
      <c r="AS288" s="425"/>
      <c r="AT288" s="425"/>
      <c r="AU288" s="425"/>
      <c r="AV288" s="425"/>
      <c r="AW288" s="652"/>
      <c r="AX288" s="655"/>
      <c r="AY288" s="635"/>
      <c r="AZ288" s="635"/>
    </row>
    <row r="289" spans="1:52" ht="15.75" thickBot="1">
      <c r="A289" s="451"/>
      <c r="B289" s="175">
        <f>'5- Valoracion CUALITATIVA'!B324</f>
        <v>85.192697768762685</v>
      </c>
      <c r="C289" s="103" t="s">
        <v>121</v>
      </c>
      <c r="D289" s="161"/>
      <c r="E289" s="114" t="s">
        <v>0</v>
      </c>
      <c r="F289" s="107"/>
      <c r="G289" s="107"/>
      <c r="H289" s="107"/>
      <c r="I289" s="107"/>
      <c r="J289" s="107"/>
      <c r="K289" s="107"/>
      <c r="L289" s="185">
        <f t="shared" si="177"/>
        <v>0</v>
      </c>
      <c r="M289" s="185">
        <f t="shared" si="178"/>
        <v>0</v>
      </c>
      <c r="N289" s="185">
        <f t="shared" si="171"/>
        <v>0</v>
      </c>
      <c r="O289" s="112">
        <v>4</v>
      </c>
      <c r="P289" s="112">
        <v>2</v>
      </c>
      <c r="Q289" s="112">
        <v>6</v>
      </c>
      <c r="R289" s="112">
        <v>4</v>
      </c>
      <c r="S289" s="112">
        <v>8</v>
      </c>
      <c r="T289" s="112">
        <v>1</v>
      </c>
      <c r="U289" s="170">
        <f t="shared" si="172"/>
        <v>25</v>
      </c>
      <c r="V289" s="170">
        <f t="shared" si="179"/>
        <v>53.125</v>
      </c>
      <c r="W289" s="151">
        <f t="shared" si="173"/>
        <v>45.258620689655174</v>
      </c>
      <c r="X289" s="664"/>
      <c r="Y289" s="425"/>
      <c r="Z289" s="425"/>
      <c r="AA289" s="425"/>
      <c r="AB289" s="425"/>
      <c r="AC289" s="425"/>
      <c r="AD289" s="425"/>
      <c r="AE289" s="425"/>
      <c r="AF289" s="425"/>
      <c r="AG289" s="652"/>
      <c r="AH289" s="155"/>
      <c r="AI289" s="112">
        <v>4</v>
      </c>
      <c r="AJ289" s="112">
        <v>2</v>
      </c>
      <c r="AK289" s="112">
        <v>6</v>
      </c>
      <c r="AL289" s="112">
        <v>4</v>
      </c>
      <c r="AM289" s="112">
        <v>8</v>
      </c>
      <c r="AN289" s="112">
        <v>1</v>
      </c>
      <c r="AO289" s="150">
        <f t="shared" si="174"/>
        <v>25</v>
      </c>
      <c r="AP289" s="150">
        <f t="shared" si="175"/>
        <v>53.125</v>
      </c>
      <c r="AQ289" s="151">
        <f t="shared" si="176"/>
        <v>45.258620689655174</v>
      </c>
      <c r="AR289" s="655"/>
      <c r="AS289" s="425"/>
      <c r="AT289" s="425"/>
      <c r="AU289" s="425"/>
      <c r="AV289" s="425"/>
      <c r="AW289" s="652"/>
      <c r="AX289" s="655"/>
      <c r="AY289" s="635"/>
      <c r="AZ289" s="635"/>
    </row>
    <row r="290" spans="1:52" ht="15.75" thickBot="1">
      <c r="A290" s="451"/>
      <c r="B290" s="175">
        <f>'5- Valoracion CUALITATIVA'!B325</f>
        <v>85.192697768762685</v>
      </c>
      <c r="C290" s="103" t="s">
        <v>122</v>
      </c>
      <c r="D290" s="161"/>
      <c r="E290" s="114" t="s">
        <v>0</v>
      </c>
      <c r="F290" s="107"/>
      <c r="G290" s="107"/>
      <c r="H290" s="107"/>
      <c r="I290" s="107"/>
      <c r="J290" s="107"/>
      <c r="K290" s="107"/>
      <c r="L290" s="185">
        <f t="shared" si="177"/>
        <v>0</v>
      </c>
      <c r="M290" s="185">
        <f t="shared" si="178"/>
        <v>0</v>
      </c>
      <c r="N290" s="185">
        <f t="shared" si="171"/>
        <v>0</v>
      </c>
      <c r="O290" s="112">
        <v>2</v>
      </c>
      <c r="P290" s="112">
        <v>2</v>
      </c>
      <c r="Q290" s="112">
        <v>6</v>
      </c>
      <c r="R290" s="112">
        <v>1</v>
      </c>
      <c r="S290" s="112">
        <v>4</v>
      </c>
      <c r="T290" s="112">
        <v>1</v>
      </c>
      <c r="U290" s="170">
        <f t="shared" si="172"/>
        <v>16</v>
      </c>
      <c r="V290" s="170">
        <f t="shared" si="179"/>
        <v>25</v>
      </c>
      <c r="W290" s="151">
        <f t="shared" si="173"/>
        <v>21.298174442190671</v>
      </c>
      <c r="X290" s="664"/>
      <c r="Y290" s="425"/>
      <c r="Z290" s="425"/>
      <c r="AA290" s="425"/>
      <c r="AB290" s="425"/>
      <c r="AC290" s="425"/>
      <c r="AD290" s="425"/>
      <c r="AE290" s="425"/>
      <c r="AF290" s="425"/>
      <c r="AG290" s="652"/>
      <c r="AH290" s="155"/>
      <c r="AI290" s="112">
        <v>2</v>
      </c>
      <c r="AJ290" s="112">
        <v>2</v>
      </c>
      <c r="AK290" s="112">
        <v>6</v>
      </c>
      <c r="AL290" s="112">
        <v>1</v>
      </c>
      <c r="AM290" s="112">
        <v>4</v>
      </c>
      <c r="AN290" s="112">
        <v>1</v>
      </c>
      <c r="AO290" s="150">
        <f t="shared" si="174"/>
        <v>16</v>
      </c>
      <c r="AP290" s="150">
        <f t="shared" si="175"/>
        <v>25</v>
      </c>
      <c r="AQ290" s="151">
        <f t="shared" si="176"/>
        <v>21.298174442190671</v>
      </c>
      <c r="AR290" s="655"/>
      <c r="AS290" s="425"/>
      <c r="AT290" s="425"/>
      <c r="AU290" s="425"/>
      <c r="AV290" s="425"/>
      <c r="AW290" s="652"/>
      <c r="AX290" s="655"/>
      <c r="AY290" s="635"/>
      <c r="AZ290" s="635"/>
    </row>
    <row r="291" spans="1:52" ht="15.75" thickBot="1">
      <c r="A291" s="451"/>
      <c r="B291" s="175">
        <f>'5- Valoracion CUALITATIVA'!B326</f>
        <v>85.192697768762685</v>
      </c>
      <c r="C291" s="103" t="s">
        <v>197</v>
      </c>
      <c r="D291" s="161"/>
      <c r="E291" s="114" t="s">
        <v>0</v>
      </c>
      <c r="F291" s="107"/>
      <c r="G291" s="107"/>
      <c r="H291" s="107"/>
      <c r="I291" s="107"/>
      <c r="J291" s="107"/>
      <c r="K291" s="107"/>
      <c r="L291" s="185">
        <f t="shared" si="177"/>
        <v>0</v>
      </c>
      <c r="M291" s="185">
        <f t="shared" si="178"/>
        <v>0</v>
      </c>
      <c r="N291" s="185">
        <f t="shared" si="171"/>
        <v>0</v>
      </c>
      <c r="O291" s="112">
        <v>4</v>
      </c>
      <c r="P291" s="112">
        <v>4</v>
      </c>
      <c r="Q291" s="112">
        <v>6</v>
      </c>
      <c r="R291" s="112">
        <v>4</v>
      </c>
      <c r="S291" s="112">
        <v>8</v>
      </c>
      <c r="T291" s="112">
        <v>4</v>
      </c>
      <c r="U291" s="170">
        <f t="shared" si="172"/>
        <v>30</v>
      </c>
      <c r="V291" s="170">
        <f t="shared" si="179"/>
        <v>68.75</v>
      </c>
      <c r="W291" s="151">
        <f t="shared" si="173"/>
        <v>58.569979716024342</v>
      </c>
      <c r="X291" s="664"/>
      <c r="Y291" s="425"/>
      <c r="Z291" s="425"/>
      <c r="AA291" s="425"/>
      <c r="AB291" s="425"/>
      <c r="AC291" s="425"/>
      <c r="AD291" s="425"/>
      <c r="AE291" s="425"/>
      <c r="AF291" s="425"/>
      <c r="AG291" s="652"/>
      <c r="AH291" s="155"/>
      <c r="AI291" s="112">
        <v>4</v>
      </c>
      <c r="AJ291" s="112">
        <v>4</v>
      </c>
      <c r="AK291" s="112">
        <v>6</v>
      </c>
      <c r="AL291" s="112">
        <v>4</v>
      </c>
      <c r="AM291" s="112">
        <v>8</v>
      </c>
      <c r="AN291" s="112">
        <v>4</v>
      </c>
      <c r="AO291" s="150">
        <f t="shared" si="174"/>
        <v>30</v>
      </c>
      <c r="AP291" s="150">
        <f t="shared" si="175"/>
        <v>68.75</v>
      </c>
      <c r="AQ291" s="151">
        <f t="shared" si="176"/>
        <v>58.569979716024342</v>
      </c>
      <c r="AR291" s="655"/>
      <c r="AS291" s="425"/>
      <c r="AT291" s="425"/>
      <c r="AU291" s="425"/>
      <c r="AV291" s="425"/>
      <c r="AW291" s="652"/>
      <c r="AX291" s="655"/>
      <c r="AY291" s="635"/>
      <c r="AZ291" s="635"/>
    </row>
    <row r="292" spans="1:52" ht="29.25" thickBot="1">
      <c r="A292" s="451"/>
      <c r="B292" s="175">
        <f>'5- Valoracion CUALITATIVA'!B327</f>
        <v>85.192697768762685</v>
      </c>
      <c r="C292" s="103" t="s">
        <v>198</v>
      </c>
      <c r="D292" s="161"/>
      <c r="E292" s="114" t="s">
        <v>0</v>
      </c>
      <c r="F292" s="107"/>
      <c r="G292" s="107"/>
      <c r="H292" s="107"/>
      <c r="I292" s="107"/>
      <c r="J292" s="107"/>
      <c r="K292" s="107"/>
      <c r="L292" s="185">
        <f t="shared" si="177"/>
        <v>0</v>
      </c>
      <c r="M292" s="185">
        <f t="shared" si="178"/>
        <v>0</v>
      </c>
      <c r="N292" s="185">
        <f t="shared" si="171"/>
        <v>0</v>
      </c>
      <c r="O292" s="112">
        <v>4</v>
      </c>
      <c r="P292" s="112">
        <v>2</v>
      </c>
      <c r="Q292" s="112">
        <v>4</v>
      </c>
      <c r="R292" s="112">
        <v>1</v>
      </c>
      <c r="S292" s="112">
        <v>2</v>
      </c>
      <c r="T292" s="112">
        <v>1</v>
      </c>
      <c r="U292" s="170">
        <f t="shared" si="172"/>
        <v>14</v>
      </c>
      <c r="V292" s="170">
        <f t="shared" si="179"/>
        <v>18.75</v>
      </c>
      <c r="W292" s="151">
        <f t="shared" si="173"/>
        <v>15.973630831643003</v>
      </c>
      <c r="X292" s="664"/>
      <c r="Y292" s="425"/>
      <c r="Z292" s="425"/>
      <c r="AA292" s="425"/>
      <c r="AB292" s="425"/>
      <c r="AC292" s="425"/>
      <c r="AD292" s="425"/>
      <c r="AE292" s="425"/>
      <c r="AF292" s="425"/>
      <c r="AG292" s="652"/>
      <c r="AH292" s="155"/>
      <c r="AI292" s="112">
        <v>4</v>
      </c>
      <c r="AJ292" s="112">
        <v>2</v>
      </c>
      <c r="AK292" s="112">
        <v>4</v>
      </c>
      <c r="AL292" s="112">
        <v>1</v>
      </c>
      <c r="AM292" s="112">
        <v>2</v>
      </c>
      <c r="AN292" s="112">
        <v>1</v>
      </c>
      <c r="AO292" s="150">
        <f t="shared" si="174"/>
        <v>14</v>
      </c>
      <c r="AP292" s="150">
        <f t="shared" si="175"/>
        <v>18.75</v>
      </c>
      <c r="AQ292" s="151">
        <f t="shared" si="176"/>
        <v>15.973630831643003</v>
      </c>
      <c r="AR292" s="655"/>
      <c r="AS292" s="425"/>
      <c r="AT292" s="425"/>
      <c r="AU292" s="425"/>
      <c r="AV292" s="425"/>
      <c r="AW292" s="652"/>
      <c r="AX292" s="655"/>
      <c r="AY292" s="635"/>
      <c r="AZ292" s="635"/>
    </row>
    <row r="293" spans="1:52" ht="29.25" thickBot="1">
      <c r="A293" s="451"/>
      <c r="B293" s="175">
        <f>'5- Valoracion CUALITATIVA'!B328</f>
        <v>85.192697768762685</v>
      </c>
      <c r="C293" s="103" t="s">
        <v>199</v>
      </c>
      <c r="D293" s="161"/>
      <c r="E293" s="114" t="s">
        <v>0</v>
      </c>
      <c r="F293" s="107"/>
      <c r="G293" s="107"/>
      <c r="H293" s="107"/>
      <c r="I293" s="107"/>
      <c r="J293" s="107"/>
      <c r="K293" s="107"/>
      <c r="L293" s="185">
        <f t="shared" si="177"/>
        <v>0</v>
      </c>
      <c r="M293" s="185">
        <f t="shared" si="178"/>
        <v>0</v>
      </c>
      <c r="N293" s="185">
        <f t="shared" si="171"/>
        <v>0</v>
      </c>
      <c r="O293" s="112">
        <v>4</v>
      </c>
      <c r="P293" s="112">
        <v>2</v>
      </c>
      <c r="Q293" s="112">
        <v>4</v>
      </c>
      <c r="R293" s="112">
        <v>1</v>
      </c>
      <c r="S293" s="112">
        <v>4</v>
      </c>
      <c r="T293" s="112">
        <v>1</v>
      </c>
      <c r="U293" s="170">
        <f t="shared" si="172"/>
        <v>16</v>
      </c>
      <c r="V293" s="170">
        <f t="shared" si="179"/>
        <v>25</v>
      </c>
      <c r="W293" s="151">
        <f t="shared" si="173"/>
        <v>21.298174442190671</v>
      </c>
      <c r="X293" s="664"/>
      <c r="Y293" s="425"/>
      <c r="Z293" s="425"/>
      <c r="AA293" s="425"/>
      <c r="AB293" s="425"/>
      <c r="AC293" s="425"/>
      <c r="AD293" s="425"/>
      <c r="AE293" s="425"/>
      <c r="AF293" s="425"/>
      <c r="AG293" s="652"/>
      <c r="AH293" s="155"/>
      <c r="AI293" s="112">
        <v>4</v>
      </c>
      <c r="AJ293" s="112">
        <v>2</v>
      </c>
      <c r="AK293" s="112">
        <v>4</v>
      </c>
      <c r="AL293" s="112">
        <v>1</v>
      </c>
      <c r="AM293" s="112">
        <v>4</v>
      </c>
      <c r="AN293" s="112">
        <v>1</v>
      </c>
      <c r="AO293" s="150">
        <f t="shared" si="174"/>
        <v>16</v>
      </c>
      <c r="AP293" s="150">
        <f t="shared" si="175"/>
        <v>25</v>
      </c>
      <c r="AQ293" s="151">
        <f t="shared" si="176"/>
        <v>21.298174442190671</v>
      </c>
      <c r="AR293" s="655"/>
      <c r="AS293" s="425"/>
      <c r="AT293" s="425"/>
      <c r="AU293" s="425"/>
      <c r="AV293" s="425"/>
      <c r="AW293" s="652"/>
      <c r="AX293" s="655"/>
      <c r="AY293" s="635"/>
      <c r="AZ293" s="635"/>
    </row>
    <row r="294" spans="1:52" ht="15.75" thickBot="1">
      <c r="A294" s="451"/>
      <c r="B294" s="175">
        <f>'5- Valoracion CUALITATIVA'!B329</f>
        <v>85.192697768762685</v>
      </c>
      <c r="C294" s="103" t="s">
        <v>127</v>
      </c>
      <c r="D294" s="161"/>
      <c r="E294" s="114" t="s">
        <v>0</v>
      </c>
      <c r="F294" s="107"/>
      <c r="G294" s="107"/>
      <c r="H294" s="107"/>
      <c r="I294" s="107"/>
      <c r="J294" s="107"/>
      <c r="K294" s="107"/>
      <c r="L294" s="185">
        <f t="shared" si="177"/>
        <v>0</v>
      </c>
      <c r="M294" s="185">
        <f t="shared" si="178"/>
        <v>0</v>
      </c>
      <c r="N294" s="185">
        <f t="shared" si="171"/>
        <v>0</v>
      </c>
      <c r="O294" s="112">
        <v>4</v>
      </c>
      <c r="P294" s="112">
        <v>1</v>
      </c>
      <c r="Q294" s="112">
        <v>4</v>
      </c>
      <c r="R294" s="112">
        <v>4</v>
      </c>
      <c r="S294" s="112">
        <v>8</v>
      </c>
      <c r="T294" s="112">
        <v>4</v>
      </c>
      <c r="U294" s="170">
        <f t="shared" si="172"/>
        <v>25</v>
      </c>
      <c r="V294" s="170">
        <f t="shared" si="179"/>
        <v>53.125</v>
      </c>
      <c r="W294" s="151">
        <f t="shared" si="173"/>
        <v>45.258620689655174</v>
      </c>
      <c r="X294" s="664"/>
      <c r="Y294" s="425"/>
      <c r="Z294" s="425"/>
      <c r="AA294" s="425"/>
      <c r="AB294" s="425"/>
      <c r="AC294" s="425"/>
      <c r="AD294" s="425"/>
      <c r="AE294" s="425"/>
      <c r="AF294" s="425"/>
      <c r="AG294" s="652"/>
      <c r="AH294" s="155"/>
      <c r="AI294" s="112">
        <v>4</v>
      </c>
      <c r="AJ294" s="112">
        <v>1</v>
      </c>
      <c r="AK294" s="112">
        <v>2</v>
      </c>
      <c r="AL294" s="112">
        <v>4</v>
      </c>
      <c r="AM294" s="112">
        <v>8</v>
      </c>
      <c r="AN294" s="112"/>
      <c r="AO294" s="150">
        <f t="shared" si="174"/>
        <v>19</v>
      </c>
      <c r="AP294" s="150">
        <f t="shared" si="175"/>
        <v>34.375</v>
      </c>
      <c r="AQ294" s="151">
        <f t="shared" si="176"/>
        <v>29.284989858012171</v>
      </c>
      <c r="AR294" s="655"/>
      <c r="AS294" s="425"/>
      <c r="AT294" s="425"/>
      <c r="AU294" s="425"/>
      <c r="AV294" s="425"/>
      <c r="AW294" s="652"/>
      <c r="AX294" s="655"/>
      <c r="AY294" s="635"/>
      <c r="AZ294" s="635"/>
    </row>
    <row r="295" spans="1:52" ht="15.75" thickBot="1">
      <c r="A295" s="451"/>
      <c r="B295" s="175">
        <f>'5- Valoracion CUALITATIVA'!B330</f>
        <v>85.192697768762685</v>
      </c>
      <c r="C295" s="103" t="s">
        <v>128</v>
      </c>
      <c r="D295" s="161"/>
      <c r="E295" s="114" t="s">
        <v>0</v>
      </c>
      <c r="F295" s="107"/>
      <c r="G295" s="107"/>
      <c r="H295" s="107"/>
      <c r="I295" s="107"/>
      <c r="J295" s="107"/>
      <c r="K295" s="107"/>
      <c r="L295" s="185">
        <f t="shared" si="177"/>
        <v>0</v>
      </c>
      <c r="M295" s="185">
        <f t="shared" si="178"/>
        <v>0</v>
      </c>
      <c r="N295" s="185">
        <f t="shared" si="171"/>
        <v>0</v>
      </c>
      <c r="O295" s="112">
        <v>2</v>
      </c>
      <c r="P295" s="112">
        <v>2</v>
      </c>
      <c r="Q295" s="112">
        <v>4</v>
      </c>
      <c r="R295" s="112">
        <v>1</v>
      </c>
      <c r="S295" s="112">
        <v>2</v>
      </c>
      <c r="T295" s="112">
        <v>4</v>
      </c>
      <c r="U295" s="170">
        <f t="shared" si="172"/>
        <v>15</v>
      </c>
      <c r="V295" s="170">
        <f t="shared" si="179"/>
        <v>21.875</v>
      </c>
      <c r="W295" s="151">
        <f t="shared" si="173"/>
        <v>18.635902636916839</v>
      </c>
      <c r="X295" s="664"/>
      <c r="Y295" s="425"/>
      <c r="Z295" s="425"/>
      <c r="AA295" s="425"/>
      <c r="AB295" s="425"/>
      <c r="AC295" s="425"/>
      <c r="AD295" s="425"/>
      <c r="AE295" s="425"/>
      <c r="AF295" s="425"/>
      <c r="AG295" s="652"/>
      <c r="AH295" s="155"/>
      <c r="AI295" s="112">
        <v>2</v>
      </c>
      <c r="AJ295" s="112">
        <v>2</v>
      </c>
      <c r="AK295" s="112">
        <v>4</v>
      </c>
      <c r="AL295" s="112">
        <v>1</v>
      </c>
      <c r="AM295" s="112">
        <v>2</v>
      </c>
      <c r="AN295" s="112">
        <v>4</v>
      </c>
      <c r="AO295" s="150">
        <f t="shared" si="174"/>
        <v>15</v>
      </c>
      <c r="AP295" s="150">
        <f t="shared" si="175"/>
        <v>21.875</v>
      </c>
      <c r="AQ295" s="151">
        <f t="shared" si="176"/>
        <v>18.635902636916839</v>
      </c>
      <c r="AR295" s="655"/>
      <c r="AS295" s="425"/>
      <c r="AT295" s="425"/>
      <c r="AU295" s="425"/>
      <c r="AV295" s="425"/>
      <c r="AW295" s="652"/>
      <c r="AX295" s="655"/>
      <c r="AY295" s="635"/>
      <c r="AZ295" s="635"/>
    </row>
    <row r="296" spans="1:52" ht="15.75" thickBot="1">
      <c r="A296" s="451"/>
      <c r="B296" s="175">
        <f>'5- Valoracion CUALITATIVA'!B331</f>
        <v>85.192697768762685</v>
      </c>
      <c r="C296" s="103" t="s">
        <v>130</v>
      </c>
      <c r="D296" s="161"/>
      <c r="E296" s="114" t="s">
        <v>216</v>
      </c>
      <c r="F296" s="107">
        <v>2</v>
      </c>
      <c r="G296" s="107">
        <v>2</v>
      </c>
      <c r="H296" s="107">
        <v>2</v>
      </c>
      <c r="I296" s="107">
        <v>1</v>
      </c>
      <c r="J296" s="107">
        <v>4</v>
      </c>
      <c r="K296" s="107">
        <v>1</v>
      </c>
      <c r="L296" s="185">
        <f t="shared" si="177"/>
        <v>18</v>
      </c>
      <c r="M296" s="185">
        <f t="shared" si="178"/>
        <v>31.25</v>
      </c>
      <c r="N296" s="185">
        <f t="shared" si="171"/>
        <v>26.622718052738335</v>
      </c>
      <c r="O296" s="112"/>
      <c r="P296" s="112"/>
      <c r="Q296" s="112"/>
      <c r="R296" s="112"/>
      <c r="S296" s="112"/>
      <c r="T296" s="112"/>
      <c r="U296" s="170">
        <f t="shared" si="172"/>
        <v>0</v>
      </c>
      <c r="V296" s="170">
        <f t="shared" si="179"/>
        <v>0</v>
      </c>
      <c r="W296" s="151">
        <f t="shared" si="173"/>
        <v>0</v>
      </c>
      <c r="X296" s="664"/>
      <c r="Y296" s="425"/>
      <c r="Z296" s="425"/>
      <c r="AA296" s="425"/>
      <c r="AB296" s="425"/>
      <c r="AC296" s="425"/>
      <c r="AD296" s="425"/>
      <c r="AE296" s="425"/>
      <c r="AF296" s="425"/>
      <c r="AG296" s="653"/>
      <c r="AH296" s="155"/>
      <c r="AI296" s="112"/>
      <c r="AJ296" s="112"/>
      <c r="AK296" s="112"/>
      <c r="AL296" s="112"/>
      <c r="AM296" s="112"/>
      <c r="AN296" s="112"/>
      <c r="AO296" s="150">
        <f t="shared" si="174"/>
        <v>0</v>
      </c>
      <c r="AP296" s="150">
        <f t="shared" si="175"/>
        <v>0</v>
      </c>
      <c r="AQ296" s="151">
        <f t="shared" si="176"/>
        <v>0</v>
      </c>
      <c r="AR296" s="655"/>
      <c r="AS296" s="425"/>
      <c r="AT296" s="425"/>
      <c r="AU296" s="425"/>
      <c r="AV296" s="425"/>
      <c r="AW296" s="653"/>
      <c r="AX296" s="655"/>
      <c r="AY296" s="635"/>
      <c r="AZ296" s="635"/>
    </row>
    <row r="297" spans="1:52" ht="15.75" thickBot="1">
      <c r="A297" s="452"/>
      <c r="B297" s="175">
        <f>'5- Valoracion CUALITATIVA'!B332</f>
        <v>85.192697768762685</v>
      </c>
      <c r="C297" s="638"/>
      <c r="D297" s="639"/>
      <c r="E297" s="640"/>
      <c r="F297" s="641" t="s">
        <v>183</v>
      </c>
      <c r="G297" s="642"/>
      <c r="H297" s="642"/>
      <c r="I297" s="642"/>
      <c r="J297" s="642"/>
      <c r="K297" s="640"/>
      <c r="L297" s="165">
        <f>IF(SUM($L281:$L296),(1-EXP(-((SUM($L281:$L296)/COUNTIF($L281:$L296,"&gt;0"))^1)))*($E$6-(MAX($L281:$L296)))*(1-1/(EXP((((COUNTIF($L281:$L296,"&gt;0")^1)-1)*0.1))))+(MAX($L281:$L296)),0)</f>
        <v>18</v>
      </c>
      <c r="M297" s="166">
        <f t="shared" ref="M297" si="180">IF($L297&lt;&gt;0,(($L297-$M$6)/($E$6-$M$6))*100,0)</f>
        <v>31.25</v>
      </c>
      <c r="N297" s="167">
        <f>IF(SUM($L281:$L296),(($M297*$B297)/100),0)</f>
        <v>26.622718052738335</v>
      </c>
      <c r="O297" s="643" t="s">
        <v>184</v>
      </c>
      <c r="P297" s="642"/>
      <c r="Q297" s="642"/>
      <c r="R297" s="642"/>
      <c r="S297" s="642"/>
      <c r="T297" s="640"/>
      <c r="U297" s="165">
        <f>IF(SUM($U281:$U296),(1-EXP(-((SUM($U281:$U296)/COUNTIF($U281:$U296,"&gt;0"))^1)))*($E$6-(MAX($U281:$U296)))*(1-1/(EXP((((COUNTIF($U281:$U296,"&gt;0")^1)-1)*0.1))))+(MAX($U281:$U296)),0)</f>
        <v>37.53403026016381</v>
      </c>
      <c r="V297" s="166">
        <f t="shared" si="179"/>
        <v>92.293844563011902</v>
      </c>
      <c r="W297" s="167">
        <f>IF(SUM($U281:$U296),(($V297*$B297)/100),0)</f>
        <v>78.627616057738337</v>
      </c>
      <c r="X297" s="139" t="s">
        <v>158</v>
      </c>
      <c r="Y297" s="140">
        <f>$N297-$W297</f>
        <v>-52.004898005000001</v>
      </c>
      <c r="Z297" s="644" t="s">
        <v>240</v>
      </c>
      <c r="AA297" s="639"/>
      <c r="AB297" s="639"/>
      <c r="AC297" s="639"/>
      <c r="AD297" s="639"/>
      <c r="AE297" s="639"/>
      <c r="AF297" s="639"/>
      <c r="AG297" s="645"/>
      <c r="AH297" s="646" t="s">
        <v>185</v>
      </c>
      <c r="AI297" s="639"/>
      <c r="AJ297" s="639"/>
      <c r="AK297" s="639"/>
      <c r="AL297" s="639"/>
      <c r="AM297" s="639"/>
      <c r="AN297" s="647"/>
      <c r="AO297" s="156">
        <f>IF(SUM($AO281:$AO296),(1-EXP(-((SUM($AO281:$AO296)/COUNTIF($AO281:$AO296,"&gt;0"))^1)))*($E$6-(MAX($AO281:$AO296)))*(1-1/(EXP((((COUNTIF($AO281:$AO296,"&gt;0")^1)-1)*0.1))))+(MAX($AO281:$AO296)),0)</f>
        <v>37.534030210774716</v>
      </c>
      <c r="AP297" s="156">
        <f t="shared" si="175"/>
        <v>92.293844408670992</v>
      </c>
      <c r="AQ297" s="157">
        <f>IF(SUM($AO281:$AO296),(($AP297*$B297)/100),0)</f>
        <v>78.627615926251153</v>
      </c>
      <c r="AR297" s="158" t="s">
        <v>186</v>
      </c>
      <c r="AS297" s="159">
        <f>$N297-$AQ297</f>
        <v>-52.004897873512817</v>
      </c>
      <c r="AT297" s="648"/>
      <c r="AU297" s="639"/>
      <c r="AV297" s="639"/>
      <c r="AW297" s="645"/>
      <c r="AX297" s="649"/>
      <c r="AY297" s="645"/>
      <c r="AZ297" s="637"/>
    </row>
    <row r="299" spans="1:52" ht="15.75" thickBot="1"/>
    <row r="300" spans="1:52">
      <c r="A300" s="672" t="s">
        <v>146</v>
      </c>
      <c r="B300" s="673" t="s">
        <v>147</v>
      </c>
      <c r="C300" s="674" t="s">
        <v>148</v>
      </c>
      <c r="D300" s="676" t="s">
        <v>149</v>
      </c>
      <c r="E300" s="677" t="s">
        <v>150</v>
      </c>
      <c r="F300" s="631" t="s">
        <v>241</v>
      </c>
      <c r="G300" s="632"/>
      <c r="H300" s="632"/>
      <c r="I300" s="632"/>
      <c r="J300" s="632"/>
      <c r="K300" s="633"/>
      <c r="L300" s="665" t="s">
        <v>152</v>
      </c>
      <c r="M300" s="632"/>
      <c r="N300" s="666"/>
      <c r="O300" s="667" t="s">
        <v>225</v>
      </c>
      <c r="P300" s="658"/>
      <c r="Q300" s="658"/>
      <c r="R300" s="658"/>
      <c r="S300" s="658"/>
      <c r="T300" s="668"/>
      <c r="U300" s="657" t="s">
        <v>152</v>
      </c>
      <c r="V300" s="658"/>
      <c r="W300" s="659"/>
      <c r="X300" s="669" t="s">
        <v>226</v>
      </c>
      <c r="Y300" s="658"/>
      <c r="Z300" s="658"/>
      <c r="AA300" s="658"/>
      <c r="AB300" s="658"/>
      <c r="AC300" s="658"/>
      <c r="AD300" s="658"/>
      <c r="AE300" s="658"/>
      <c r="AF300" s="658"/>
      <c r="AG300" s="658"/>
      <c r="AH300" s="670" t="s">
        <v>154</v>
      </c>
      <c r="AI300" s="657" t="s">
        <v>227</v>
      </c>
      <c r="AJ300" s="658"/>
      <c r="AK300" s="658"/>
      <c r="AL300" s="658"/>
      <c r="AM300" s="658"/>
      <c r="AN300" s="668"/>
      <c r="AO300" s="657" t="s">
        <v>152</v>
      </c>
      <c r="AP300" s="658"/>
      <c r="AQ300" s="659"/>
      <c r="AR300" s="660" t="s">
        <v>228</v>
      </c>
      <c r="AS300" s="658"/>
      <c r="AT300" s="658"/>
      <c r="AU300" s="658"/>
      <c r="AV300" s="658"/>
      <c r="AW300" s="659"/>
      <c r="AX300" s="661" t="s">
        <v>229</v>
      </c>
      <c r="AY300" s="659"/>
      <c r="AZ300" s="662" t="s">
        <v>157</v>
      </c>
    </row>
    <row r="301" spans="1:52" ht="19.5" thickBot="1">
      <c r="A301" s="671"/>
      <c r="B301" s="637"/>
      <c r="C301" s="675"/>
      <c r="D301" s="675"/>
      <c r="E301" s="678"/>
      <c r="F301" s="181" t="s">
        <v>160</v>
      </c>
      <c r="G301" s="182" t="s">
        <v>161</v>
      </c>
      <c r="H301" s="182" t="s">
        <v>162</v>
      </c>
      <c r="I301" s="182" t="s">
        <v>163</v>
      </c>
      <c r="J301" s="182" t="s">
        <v>164</v>
      </c>
      <c r="K301" s="182" t="s">
        <v>165</v>
      </c>
      <c r="L301" s="186" t="s">
        <v>242</v>
      </c>
      <c r="M301" s="186" t="s">
        <v>243</v>
      </c>
      <c r="N301" s="187" t="s">
        <v>244</v>
      </c>
      <c r="O301" s="184" t="s">
        <v>160</v>
      </c>
      <c r="P301" s="141" t="s">
        <v>161</v>
      </c>
      <c r="Q301" s="141" t="s">
        <v>162</v>
      </c>
      <c r="R301" s="141" t="s">
        <v>163</v>
      </c>
      <c r="S301" s="141" t="s">
        <v>164</v>
      </c>
      <c r="T301" s="141" t="s">
        <v>165</v>
      </c>
      <c r="U301" s="142" t="s">
        <v>245</v>
      </c>
      <c r="V301" s="142" t="s">
        <v>246</v>
      </c>
      <c r="W301" s="143" t="s">
        <v>247</v>
      </c>
      <c r="X301" s="136" t="s">
        <v>230</v>
      </c>
      <c r="Y301" s="137" t="s">
        <v>236</v>
      </c>
      <c r="Z301" s="137" t="s">
        <v>237</v>
      </c>
      <c r="AA301" s="137" t="s">
        <v>238</v>
      </c>
      <c r="AB301" s="137" t="s">
        <v>239</v>
      </c>
      <c r="AC301" s="137" t="s">
        <v>231</v>
      </c>
      <c r="AD301" s="137" t="s">
        <v>232</v>
      </c>
      <c r="AE301" s="137" t="s">
        <v>233</v>
      </c>
      <c r="AF301" s="137" t="s">
        <v>234</v>
      </c>
      <c r="AG301" s="138" t="s">
        <v>235</v>
      </c>
      <c r="AH301" s="671"/>
      <c r="AI301" s="141" t="s">
        <v>248</v>
      </c>
      <c r="AJ301" s="141" t="s">
        <v>249</v>
      </c>
      <c r="AK301" s="141" t="s">
        <v>250</v>
      </c>
      <c r="AL301" s="141" t="s">
        <v>251</v>
      </c>
      <c r="AM301" s="141" t="s">
        <v>252</v>
      </c>
      <c r="AN301" s="141" t="s">
        <v>253</v>
      </c>
      <c r="AO301" s="142" t="s">
        <v>254</v>
      </c>
      <c r="AP301" s="142" t="s">
        <v>255</v>
      </c>
      <c r="AQ301" s="142" t="s">
        <v>256</v>
      </c>
      <c r="AR301" s="144" t="s">
        <v>257</v>
      </c>
      <c r="AS301" s="137" t="s">
        <v>258</v>
      </c>
      <c r="AT301" s="137" t="s">
        <v>259</v>
      </c>
      <c r="AU301" s="137" t="s">
        <v>260</v>
      </c>
      <c r="AV301" s="137" t="s">
        <v>261</v>
      </c>
      <c r="AW301" s="145" t="s">
        <v>262</v>
      </c>
      <c r="AX301" s="146" t="s">
        <v>156</v>
      </c>
      <c r="AY301" s="147" t="s">
        <v>263</v>
      </c>
      <c r="AZ301" s="637"/>
    </row>
    <row r="302" spans="1:52" ht="15.75" customHeight="1" thickBot="1">
      <c r="A302" s="451" t="s">
        <v>72</v>
      </c>
      <c r="B302" s="175">
        <f>'5- Valoracion CUALITATIVA'!B337</f>
        <v>42.596348884381342</v>
      </c>
      <c r="C302" s="128" t="s">
        <v>113</v>
      </c>
      <c r="D302" s="160"/>
      <c r="E302" s="114" t="s">
        <v>0</v>
      </c>
      <c r="F302" s="189"/>
      <c r="G302" s="189"/>
      <c r="H302" s="189"/>
      <c r="I302" s="189"/>
      <c r="J302" s="189"/>
      <c r="K302" s="189"/>
      <c r="L302" s="185">
        <f>(3*$F302)+(2*$G302)+$H302+$I302+$J302+$K302</f>
        <v>0</v>
      </c>
      <c r="M302" s="185">
        <f>IF($L302&lt;&gt;0,(($L302-$M$6)/($E$6-$M$6))*100,0)</f>
        <v>0</v>
      </c>
      <c r="N302" s="185">
        <f t="shared" ref="N302:N310" si="181">($M302*$B302)/100</f>
        <v>0</v>
      </c>
      <c r="O302" s="112">
        <v>2</v>
      </c>
      <c r="P302" s="112">
        <v>1</v>
      </c>
      <c r="Q302" s="112">
        <v>4</v>
      </c>
      <c r="R302" s="112">
        <v>4</v>
      </c>
      <c r="S302" s="112">
        <v>4</v>
      </c>
      <c r="T302" s="112">
        <v>4</v>
      </c>
      <c r="U302" s="150">
        <f t="shared" ref="U302:U310" si="182">$O302+$P302+$Q302+$R302+$S302+$T302</f>
        <v>19</v>
      </c>
      <c r="V302" s="150">
        <f>IF($U302&lt;&gt;0,(($U302-$M$6)/($E$6-$M$6))*100,0)</f>
        <v>34.375</v>
      </c>
      <c r="W302" s="151">
        <f t="shared" ref="W302:W310" si="183">($V302*$B302)/100</f>
        <v>14.642494929006086</v>
      </c>
      <c r="X302" s="663">
        <v>258</v>
      </c>
      <c r="Y302" s="650">
        <v>3</v>
      </c>
      <c r="Z302" s="650">
        <v>1</v>
      </c>
      <c r="AA302" s="650">
        <v>1</v>
      </c>
      <c r="AB302" s="650">
        <v>1</v>
      </c>
      <c r="AC302" s="650">
        <f>+AB302-AA302</f>
        <v>0</v>
      </c>
      <c r="AD302" s="650">
        <v>0.5</v>
      </c>
      <c r="AE302" s="650">
        <f>(1/(1+$AD302))+(($AD302*(ABS(($M311-$V311))-50))/(50*(1+$AD302)))</f>
        <v>0.80341844975058885</v>
      </c>
      <c r="AF302" s="650">
        <f>$AE302*$AC302</f>
        <v>0</v>
      </c>
      <c r="AG302" s="651">
        <f>$AF302*$B302</f>
        <v>0</v>
      </c>
      <c r="AH302" s="152"/>
      <c r="AI302" s="112">
        <v>2</v>
      </c>
      <c r="AJ302" s="112">
        <v>1</v>
      </c>
      <c r="AK302" s="112">
        <v>4</v>
      </c>
      <c r="AL302" s="112">
        <v>4</v>
      </c>
      <c r="AM302" s="112">
        <v>4</v>
      </c>
      <c r="AN302" s="112">
        <v>4</v>
      </c>
      <c r="AO302" s="150">
        <f t="shared" ref="AO302:AO310" si="184">$AI302+$AJ302+$AK302+$AL302+$AM302+$AN302</f>
        <v>19</v>
      </c>
      <c r="AP302" s="150">
        <f t="shared" ref="AP302:AP311" si="185">IF($AO302&lt;&gt;0,(($AO302-$M$6)/($E$6-$M$6))*100,0)</f>
        <v>34.375</v>
      </c>
      <c r="AQ302" s="151">
        <f t="shared" ref="AQ302:AQ310" si="186">($AP302*$B302)/100</f>
        <v>14.642494929006086</v>
      </c>
      <c r="AR302" s="656">
        <v>1</v>
      </c>
      <c r="AS302" s="650">
        <v>1</v>
      </c>
      <c r="AT302" s="650">
        <f>+AS302-AA302</f>
        <v>0</v>
      </c>
      <c r="AU302" s="650">
        <f>(1/(1+$AD302))+(($AD302*(ABS(($M311-$AP311))-50))/(50*(1+$AD302)))</f>
        <v>0.80341844975058885</v>
      </c>
      <c r="AV302" s="650">
        <f>$AT302*$AU302</f>
        <v>0</v>
      </c>
      <c r="AW302" s="651">
        <f>$AV302*$B302</f>
        <v>0</v>
      </c>
      <c r="AX302" s="654">
        <f>$AS311-$Y311</f>
        <v>0</v>
      </c>
      <c r="AY302" s="634">
        <f>$AW302-$AG302</f>
        <v>0</v>
      </c>
      <c r="AZ302" s="636"/>
    </row>
    <row r="303" spans="1:52" ht="15.75" thickBot="1">
      <c r="A303" s="451"/>
      <c r="B303" s="175">
        <f>'5- Valoracion CUALITATIVA'!B338</f>
        <v>42.596348884381342</v>
      </c>
      <c r="C303" s="128" t="s">
        <v>114</v>
      </c>
      <c r="D303" s="161"/>
      <c r="E303" s="114" t="s">
        <v>0</v>
      </c>
      <c r="F303" s="173"/>
      <c r="G303" s="173"/>
      <c r="H303" s="173"/>
      <c r="I303" s="173"/>
      <c r="J303" s="173"/>
      <c r="K303" s="173"/>
      <c r="L303" s="185">
        <f t="shared" ref="L303:L310" si="187">(3*$F303)+(2*$G303)+$H303+$I303+$J303+$K303</f>
        <v>0</v>
      </c>
      <c r="M303" s="185">
        <f t="shared" ref="M303:M310" si="188">IF($L303&lt;&gt;0,(($L303-$M$6)/($E$6-$M$6))*100,0)</f>
        <v>0</v>
      </c>
      <c r="N303" s="185">
        <f t="shared" si="181"/>
        <v>0</v>
      </c>
      <c r="O303" s="112">
        <v>2</v>
      </c>
      <c r="P303" s="112">
        <v>1</v>
      </c>
      <c r="Q303" s="112">
        <v>4</v>
      </c>
      <c r="R303" s="112">
        <v>4</v>
      </c>
      <c r="S303" s="112">
        <v>4</v>
      </c>
      <c r="T303" s="112">
        <v>4</v>
      </c>
      <c r="U303" s="164">
        <f t="shared" si="182"/>
        <v>19</v>
      </c>
      <c r="V303" s="164">
        <f t="shared" ref="V303:V311" si="189">IF($U303&lt;&gt;0,(($U303-$M$6)/($E$6-$M$6))*100,0)</f>
        <v>34.375</v>
      </c>
      <c r="W303" s="151">
        <f t="shared" si="183"/>
        <v>14.642494929006086</v>
      </c>
      <c r="X303" s="664"/>
      <c r="Y303" s="425"/>
      <c r="Z303" s="425"/>
      <c r="AA303" s="425"/>
      <c r="AB303" s="425"/>
      <c r="AC303" s="425"/>
      <c r="AD303" s="425"/>
      <c r="AE303" s="425"/>
      <c r="AF303" s="425"/>
      <c r="AG303" s="652"/>
      <c r="AH303" s="155"/>
      <c r="AI303" s="112">
        <v>2</v>
      </c>
      <c r="AJ303" s="112">
        <v>1</v>
      </c>
      <c r="AK303" s="112">
        <v>4</v>
      </c>
      <c r="AL303" s="112">
        <v>4</v>
      </c>
      <c r="AM303" s="112">
        <v>4</v>
      </c>
      <c r="AN303" s="112">
        <v>4</v>
      </c>
      <c r="AO303" s="150">
        <f t="shared" si="184"/>
        <v>19</v>
      </c>
      <c r="AP303" s="150">
        <f t="shared" si="185"/>
        <v>34.375</v>
      </c>
      <c r="AQ303" s="151">
        <f t="shared" si="186"/>
        <v>14.642494929006086</v>
      </c>
      <c r="AR303" s="655"/>
      <c r="AS303" s="425"/>
      <c r="AT303" s="425"/>
      <c r="AU303" s="425"/>
      <c r="AV303" s="425"/>
      <c r="AW303" s="652"/>
      <c r="AX303" s="655"/>
      <c r="AY303" s="635"/>
      <c r="AZ303" s="635"/>
    </row>
    <row r="304" spans="1:52" ht="15.75" thickBot="1">
      <c r="A304" s="451"/>
      <c r="B304" s="175">
        <f>'5- Valoracion CUALITATIVA'!B339</f>
        <v>42.596348884381342</v>
      </c>
      <c r="C304" s="128" t="s">
        <v>193</v>
      </c>
      <c r="D304" s="161"/>
      <c r="E304" s="114" t="s">
        <v>0</v>
      </c>
      <c r="F304" s="173"/>
      <c r="G304" s="173"/>
      <c r="H304" s="173"/>
      <c r="I304" s="173"/>
      <c r="J304" s="173"/>
      <c r="K304" s="173"/>
      <c r="L304" s="185">
        <f t="shared" si="187"/>
        <v>0</v>
      </c>
      <c r="M304" s="185">
        <f t="shared" si="188"/>
        <v>0</v>
      </c>
      <c r="N304" s="185">
        <f t="shared" si="181"/>
        <v>0</v>
      </c>
      <c r="O304" s="112">
        <v>2</v>
      </c>
      <c r="P304" s="112">
        <v>2</v>
      </c>
      <c r="Q304" s="112">
        <v>2</v>
      </c>
      <c r="R304" s="112">
        <v>1</v>
      </c>
      <c r="S304" s="112">
        <v>2</v>
      </c>
      <c r="T304" s="112">
        <v>1</v>
      </c>
      <c r="U304" s="170">
        <f t="shared" si="182"/>
        <v>10</v>
      </c>
      <c r="V304" s="170">
        <f t="shared" si="189"/>
        <v>6.25</v>
      </c>
      <c r="W304" s="151">
        <f t="shared" si="183"/>
        <v>2.6622718052738339</v>
      </c>
      <c r="X304" s="664"/>
      <c r="Y304" s="425"/>
      <c r="Z304" s="425"/>
      <c r="AA304" s="425"/>
      <c r="AB304" s="425"/>
      <c r="AC304" s="425"/>
      <c r="AD304" s="425"/>
      <c r="AE304" s="425"/>
      <c r="AF304" s="425"/>
      <c r="AG304" s="652"/>
      <c r="AH304" s="155"/>
      <c r="AI304" s="112">
        <v>2</v>
      </c>
      <c r="AJ304" s="112">
        <v>2</v>
      </c>
      <c r="AK304" s="112">
        <v>2</v>
      </c>
      <c r="AL304" s="112">
        <v>1</v>
      </c>
      <c r="AM304" s="112">
        <v>2</v>
      </c>
      <c r="AN304" s="112">
        <v>1</v>
      </c>
      <c r="AO304" s="150">
        <f t="shared" si="184"/>
        <v>10</v>
      </c>
      <c r="AP304" s="150">
        <f t="shared" si="185"/>
        <v>6.25</v>
      </c>
      <c r="AQ304" s="151">
        <f t="shared" si="186"/>
        <v>2.6622718052738339</v>
      </c>
      <c r="AR304" s="655"/>
      <c r="AS304" s="425"/>
      <c r="AT304" s="425"/>
      <c r="AU304" s="425"/>
      <c r="AV304" s="425"/>
      <c r="AW304" s="652"/>
      <c r="AX304" s="655"/>
      <c r="AY304" s="635"/>
      <c r="AZ304" s="635"/>
    </row>
    <row r="305" spans="1:52" ht="15.75" thickBot="1">
      <c r="A305" s="451"/>
      <c r="B305" s="175">
        <f>'5- Valoracion CUALITATIVA'!B340</f>
        <v>42.596348884381342</v>
      </c>
      <c r="C305" s="128" t="s">
        <v>194</v>
      </c>
      <c r="D305" s="161"/>
      <c r="E305" s="114" t="s">
        <v>0</v>
      </c>
      <c r="F305" s="173"/>
      <c r="G305" s="173"/>
      <c r="H305" s="173"/>
      <c r="I305" s="173"/>
      <c r="J305" s="173"/>
      <c r="K305" s="173"/>
      <c r="L305" s="185">
        <f t="shared" si="187"/>
        <v>0</v>
      </c>
      <c r="M305" s="185">
        <f t="shared" si="188"/>
        <v>0</v>
      </c>
      <c r="N305" s="185">
        <f t="shared" si="181"/>
        <v>0</v>
      </c>
      <c r="O305" s="112">
        <v>2</v>
      </c>
      <c r="P305" s="112">
        <v>2</v>
      </c>
      <c r="Q305" s="112">
        <v>2</v>
      </c>
      <c r="R305" s="112">
        <v>1</v>
      </c>
      <c r="S305" s="112">
        <v>2</v>
      </c>
      <c r="T305" s="112">
        <v>1</v>
      </c>
      <c r="U305" s="170">
        <f t="shared" si="182"/>
        <v>10</v>
      </c>
      <c r="V305" s="170">
        <f t="shared" si="189"/>
        <v>6.25</v>
      </c>
      <c r="W305" s="151">
        <f t="shared" si="183"/>
        <v>2.6622718052738339</v>
      </c>
      <c r="X305" s="664"/>
      <c r="Y305" s="425"/>
      <c r="Z305" s="425"/>
      <c r="AA305" s="425"/>
      <c r="AB305" s="425"/>
      <c r="AC305" s="425"/>
      <c r="AD305" s="425"/>
      <c r="AE305" s="425"/>
      <c r="AF305" s="425"/>
      <c r="AG305" s="652"/>
      <c r="AH305" s="155"/>
      <c r="AI305" s="112">
        <v>2</v>
      </c>
      <c r="AJ305" s="112">
        <v>2</v>
      </c>
      <c r="AK305" s="112">
        <v>2</v>
      </c>
      <c r="AL305" s="112">
        <v>1</v>
      </c>
      <c r="AM305" s="112">
        <v>2</v>
      </c>
      <c r="AN305" s="112">
        <v>1</v>
      </c>
      <c r="AO305" s="150">
        <f t="shared" si="184"/>
        <v>10</v>
      </c>
      <c r="AP305" s="150">
        <f t="shared" si="185"/>
        <v>6.25</v>
      </c>
      <c r="AQ305" s="151">
        <f t="shared" si="186"/>
        <v>2.6622718052738339</v>
      </c>
      <c r="AR305" s="655"/>
      <c r="AS305" s="425"/>
      <c r="AT305" s="425"/>
      <c r="AU305" s="425"/>
      <c r="AV305" s="425"/>
      <c r="AW305" s="652"/>
      <c r="AX305" s="655"/>
      <c r="AY305" s="635"/>
      <c r="AZ305" s="635"/>
    </row>
    <row r="306" spans="1:52" ht="29.25" thickBot="1">
      <c r="A306" s="451"/>
      <c r="B306" s="175">
        <f>'5- Valoracion CUALITATIVA'!B341</f>
        <v>42.596348884381342</v>
      </c>
      <c r="C306" s="128" t="s">
        <v>198</v>
      </c>
      <c r="D306" s="161"/>
      <c r="E306" s="114" t="s">
        <v>0</v>
      </c>
      <c r="F306" s="173"/>
      <c r="G306" s="173"/>
      <c r="H306" s="173"/>
      <c r="I306" s="173"/>
      <c r="J306" s="173"/>
      <c r="K306" s="173"/>
      <c r="L306" s="185">
        <f t="shared" si="187"/>
        <v>0</v>
      </c>
      <c r="M306" s="185">
        <f t="shared" si="188"/>
        <v>0</v>
      </c>
      <c r="N306" s="185">
        <f t="shared" si="181"/>
        <v>0</v>
      </c>
      <c r="O306" s="112">
        <v>2</v>
      </c>
      <c r="P306" s="112">
        <v>2</v>
      </c>
      <c r="Q306" s="112">
        <v>6</v>
      </c>
      <c r="R306" s="112">
        <v>4</v>
      </c>
      <c r="S306" s="112">
        <v>2</v>
      </c>
      <c r="T306" s="112">
        <v>1</v>
      </c>
      <c r="U306" s="170">
        <f t="shared" si="182"/>
        <v>17</v>
      </c>
      <c r="V306" s="170">
        <f t="shared" si="189"/>
        <v>28.125</v>
      </c>
      <c r="W306" s="151">
        <f t="shared" si="183"/>
        <v>11.980223123732253</v>
      </c>
      <c r="X306" s="664"/>
      <c r="Y306" s="425"/>
      <c r="Z306" s="425"/>
      <c r="AA306" s="425"/>
      <c r="AB306" s="425"/>
      <c r="AC306" s="425"/>
      <c r="AD306" s="425"/>
      <c r="AE306" s="425"/>
      <c r="AF306" s="425"/>
      <c r="AG306" s="652"/>
      <c r="AH306" s="155"/>
      <c r="AI306" s="112">
        <v>2</v>
      </c>
      <c r="AJ306" s="112">
        <v>2</v>
      </c>
      <c r="AK306" s="112">
        <v>6</v>
      </c>
      <c r="AL306" s="112">
        <v>4</v>
      </c>
      <c r="AM306" s="112">
        <v>2</v>
      </c>
      <c r="AN306" s="112">
        <v>1</v>
      </c>
      <c r="AO306" s="150">
        <f t="shared" si="184"/>
        <v>17</v>
      </c>
      <c r="AP306" s="150">
        <f t="shared" si="185"/>
        <v>28.125</v>
      </c>
      <c r="AQ306" s="151">
        <f t="shared" si="186"/>
        <v>11.980223123732253</v>
      </c>
      <c r="AR306" s="655"/>
      <c r="AS306" s="425"/>
      <c r="AT306" s="425"/>
      <c r="AU306" s="425"/>
      <c r="AV306" s="425"/>
      <c r="AW306" s="652"/>
      <c r="AX306" s="655"/>
      <c r="AY306" s="635"/>
      <c r="AZ306" s="635"/>
    </row>
    <row r="307" spans="1:52" ht="29.25" thickBot="1">
      <c r="A307" s="451"/>
      <c r="B307" s="175">
        <f>'5- Valoracion CUALITATIVA'!B342</f>
        <v>42.596348884381342</v>
      </c>
      <c r="C307" s="128" t="s">
        <v>199</v>
      </c>
      <c r="D307" s="161"/>
      <c r="E307" s="114" t="s">
        <v>0</v>
      </c>
      <c r="F307" s="173"/>
      <c r="G307" s="173"/>
      <c r="H307" s="173"/>
      <c r="I307" s="173"/>
      <c r="J307" s="173"/>
      <c r="K307" s="173"/>
      <c r="L307" s="185">
        <f t="shared" si="187"/>
        <v>0</v>
      </c>
      <c r="M307" s="185">
        <f t="shared" si="188"/>
        <v>0</v>
      </c>
      <c r="N307" s="185">
        <f t="shared" si="181"/>
        <v>0</v>
      </c>
      <c r="O307" s="112">
        <v>2</v>
      </c>
      <c r="P307" s="112">
        <v>2</v>
      </c>
      <c r="Q307" s="112">
        <v>6</v>
      </c>
      <c r="R307" s="112">
        <v>4</v>
      </c>
      <c r="S307" s="112">
        <v>2</v>
      </c>
      <c r="T307" s="112">
        <v>1</v>
      </c>
      <c r="U307" s="170">
        <f t="shared" si="182"/>
        <v>17</v>
      </c>
      <c r="V307" s="170">
        <f t="shared" si="189"/>
        <v>28.125</v>
      </c>
      <c r="W307" s="151">
        <f t="shared" si="183"/>
        <v>11.980223123732253</v>
      </c>
      <c r="X307" s="664"/>
      <c r="Y307" s="425"/>
      <c r="Z307" s="425"/>
      <c r="AA307" s="425"/>
      <c r="AB307" s="425"/>
      <c r="AC307" s="425"/>
      <c r="AD307" s="425"/>
      <c r="AE307" s="425"/>
      <c r="AF307" s="425"/>
      <c r="AG307" s="652"/>
      <c r="AH307" s="155"/>
      <c r="AI307" s="112">
        <v>2</v>
      </c>
      <c r="AJ307" s="112">
        <v>2</v>
      </c>
      <c r="AK307" s="112">
        <v>6</v>
      </c>
      <c r="AL307" s="112">
        <v>4</v>
      </c>
      <c r="AM307" s="112">
        <v>2</v>
      </c>
      <c r="AN307" s="112">
        <v>1</v>
      </c>
      <c r="AO307" s="150">
        <f t="shared" si="184"/>
        <v>17</v>
      </c>
      <c r="AP307" s="150">
        <f t="shared" si="185"/>
        <v>28.125</v>
      </c>
      <c r="AQ307" s="151">
        <f t="shared" si="186"/>
        <v>11.980223123732253</v>
      </c>
      <c r="AR307" s="655"/>
      <c r="AS307" s="425"/>
      <c r="AT307" s="425"/>
      <c r="AU307" s="425"/>
      <c r="AV307" s="425"/>
      <c r="AW307" s="652"/>
      <c r="AX307" s="655"/>
      <c r="AY307" s="635"/>
      <c r="AZ307" s="635"/>
    </row>
    <row r="308" spans="1:52" ht="15.75" thickBot="1">
      <c r="A308" s="451"/>
      <c r="B308" s="175">
        <f>'5- Valoracion CUALITATIVA'!B343</f>
        <v>42.596348884381342</v>
      </c>
      <c r="C308" s="128" t="s">
        <v>128</v>
      </c>
      <c r="D308" s="161"/>
      <c r="E308" s="114" t="s">
        <v>0</v>
      </c>
      <c r="F308" s="173"/>
      <c r="G308" s="173"/>
      <c r="H308" s="173"/>
      <c r="I308" s="173"/>
      <c r="J308" s="173"/>
      <c r="K308" s="173"/>
      <c r="L308" s="185">
        <f t="shared" si="187"/>
        <v>0</v>
      </c>
      <c r="M308" s="185">
        <f t="shared" si="188"/>
        <v>0</v>
      </c>
      <c r="N308" s="185">
        <f t="shared" si="181"/>
        <v>0</v>
      </c>
      <c r="O308" s="112">
        <v>2</v>
      </c>
      <c r="P308" s="112">
        <v>2</v>
      </c>
      <c r="Q308" s="112">
        <v>4</v>
      </c>
      <c r="R308" s="112">
        <v>1</v>
      </c>
      <c r="S308" s="112">
        <v>2</v>
      </c>
      <c r="T308" s="112">
        <v>1</v>
      </c>
      <c r="U308" s="170">
        <f t="shared" si="182"/>
        <v>12</v>
      </c>
      <c r="V308" s="170">
        <f t="shared" si="189"/>
        <v>12.5</v>
      </c>
      <c r="W308" s="151">
        <f t="shared" si="183"/>
        <v>5.3245436105476678</v>
      </c>
      <c r="X308" s="664"/>
      <c r="Y308" s="425"/>
      <c r="Z308" s="425"/>
      <c r="AA308" s="425"/>
      <c r="AB308" s="425"/>
      <c r="AC308" s="425"/>
      <c r="AD308" s="425"/>
      <c r="AE308" s="425"/>
      <c r="AF308" s="425"/>
      <c r="AG308" s="652"/>
      <c r="AH308" s="155"/>
      <c r="AI308" s="112">
        <v>2</v>
      </c>
      <c r="AJ308" s="112">
        <v>2</v>
      </c>
      <c r="AK308" s="112">
        <v>4</v>
      </c>
      <c r="AL308" s="112">
        <v>1</v>
      </c>
      <c r="AM308" s="112">
        <v>2</v>
      </c>
      <c r="AN308" s="112">
        <v>1</v>
      </c>
      <c r="AO308" s="150">
        <f t="shared" si="184"/>
        <v>12</v>
      </c>
      <c r="AP308" s="150">
        <f t="shared" si="185"/>
        <v>12.5</v>
      </c>
      <c r="AQ308" s="151">
        <f t="shared" si="186"/>
        <v>5.3245436105476678</v>
      </c>
      <c r="AR308" s="655"/>
      <c r="AS308" s="425"/>
      <c r="AT308" s="425"/>
      <c r="AU308" s="425"/>
      <c r="AV308" s="425"/>
      <c r="AW308" s="652"/>
      <c r="AX308" s="655"/>
      <c r="AY308" s="635"/>
      <c r="AZ308" s="635"/>
    </row>
    <row r="309" spans="1:52" ht="15.75" thickBot="1">
      <c r="A309" s="451"/>
      <c r="B309" s="175">
        <f>'5- Valoracion CUALITATIVA'!B344</f>
        <v>42.596348884381342</v>
      </c>
      <c r="C309" s="128" t="s">
        <v>200</v>
      </c>
      <c r="D309" s="161"/>
      <c r="E309" s="114" t="s">
        <v>0</v>
      </c>
      <c r="F309" s="173"/>
      <c r="G309" s="173"/>
      <c r="H309" s="173"/>
      <c r="I309" s="173"/>
      <c r="J309" s="173"/>
      <c r="K309" s="173"/>
      <c r="L309" s="185">
        <f t="shared" si="187"/>
        <v>0</v>
      </c>
      <c r="M309" s="185">
        <f t="shared" si="188"/>
        <v>0</v>
      </c>
      <c r="N309" s="185">
        <f t="shared" si="181"/>
        <v>0</v>
      </c>
      <c r="O309" s="112">
        <v>2</v>
      </c>
      <c r="P309" s="112">
        <v>2</v>
      </c>
      <c r="Q309" s="112">
        <v>4</v>
      </c>
      <c r="R309" s="112">
        <v>1</v>
      </c>
      <c r="S309" s="112">
        <v>2</v>
      </c>
      <c r="T309" s="112">
        <v>1</v>
      </c>
      <c r="U309" s="170">
        <f t="shared" si="182"/>
        <v>12</v>
      </c>
      <c r="V309" s="170">
        <f t="shared" si="189"/>
        <v>12.5</v>
      </c>
      <c r="W309" s="151">
        <f t="shared" si="183"/>
        <v>5.3245436105476678</v>
      </c>
      <c r="X309" s="664"/>
      <c r="Y309" s="425"/>
      <c r="Z309" s="425"/>
      <c r="AA309" s="425"/>
      <c r="AB309" s="425"/>
      <c r="AC309" s="425"/>
      <c r="AD309" s="425"/>
      <c r="AE309" s="425"/>
      <c r="AF309" s="425"/>
      <c r="AG309" s="652"/>
      <c r="AH309" s="155"/>
      <c r="AI309" s="112">
        <v>2</v>
      </c>
      <c r="AJ309" s="112">
        <v>2</v>
      </c>
      <c r="AK309" s="112">
        <v>4</v>
      </c>
      <c r="AL309" s="112">
        <v>1</v>
      </c>
      <c r="AM309" s="112">
        <v>2</v>
      </c>
      <c r="AN309" s="112">
        <v>1</v>
      </c>
      <c r="AO309" s="150">
        <f t="shared" si="184"/>
        <v>12</v>
      </c>
      <c r="AP309" s="150">
        <f t="shared" si="185"/>
        <v>12.5</v>
      </c>
      <c r="AQ309" s="151">
        <f t="shared" si="186"/>
        <v>5.3245436105476678</v>
      </c>
      <c r="AR309" s="655"/>
      <c r="AS309" s="425"/>
      <c r="AT309" s="425"/>
      <c r="AU309" s="425"/>
      <c r="AV309" s="425"/>
      <c r="AW309" s="652"/>
      <c r="AX309" s="655"/>
      <c r="AY309" s="635"/>
      <c r="AZ309" s="635"/>
    </row>
    <row r="310" spans="1:52" ht="15.75" thickBot="1">
      <c r="A310" s="451"/>
      <c r="B310" s="175">
        <f>'5- Valoracion CUALITATIVA'!B345</f>
        <v>42.596348884381342</v>
      </c>
      <c r="C310" s="128" t="s">
        <v>130</v>
      </c>
      <c r="D310" s="161"/>
      <c r="E310" s="114" t="s">
        <v>0</v>
      </c>
      <c r="F310" s="173"/>
      <c r="G310" s="173"/>
      <c r="H310" s="173"/>
      <c r="I310" s="173"/>
      <c r="J310" s="173"/>
      <c r="K310" s="173"/>
      <c r="L310" s="185">
        <f t="shared" si="187"/>
        <v>0</v>
      </c>
      <c r="M310" s="185">
        <f t="shared" si="188"/>
        <v>0</v>
      </c>
      <c r="N310" s="185">
        <f t="shared" si="181"/>
        <v>0</v>
      </c>
      <c r="O310" s="112">
        <v>2</v>
      </c>
      <c r="P310" s="112">
        <v>2</v>
      </c>
      <c r="Q310" s="112">
        <v>6</v>
      </c>
      <c r="R310" s="112">
        <v>1</v>
      </c>
      <c r="S310" s="112">
        <v>2</v>
      </c>
      <c r="T310" s="112">
        <v>1</v>
      </c>
      <c r="U310" s="170">
        <f t="shared" si="182"/>
        <v>14</v>
      </c>
      <c r="V310" s="170">
        <f t="shared" si="189"/>
        <v>18.75</v>
      </c>
      <c r="W310" s="151">
        <f t="shared" si="183"/>
        <v>7.9868154158215017</v>
      </c>
      <c r="X310" s="664"/>
      <c r="Y310" s="425"/>
      <c r="Z310" s="425"/>
      <c r="AA310" s="425"/>
      <c r="AB310" s="425"/>
      <c r="AC310" s="425"/>
      <c r="AD310" s="425"/>
      <c r="AE310" s="425"/>
      <c r="AF310" s="425"/>
      <c r="AG310" s="653"/>
      <c r="AH310" s="155"/>
      <c r="AI310" s="112">
        <v>2</v>
      </c>
      <c r="AJ310" s="112">
        <v>2</v>
      </c>
      <c r="AK310" s="112">
        <v>6</v>
      </c>
      <c r="AL310" s="112">
        <v>1</v>
      </c>
      <c r="AM310" s="112">
        <v>2</v>
      </c>
      <c r="AN310" s="112">
        <v>1</v>
      </c>
      <c r="AO310" s="150">
        <f t="shared" si="184"/>
        <v>14</v>
      </c>
      <c r="AP310" s="150">
        <f t="shared" si="185"/>
        <v>18.75</v>
      </c>
      <c r="AQ310" s="151">
        <f t="shared" si="186"/>
        <v>7.9868154158215017</v>
      </c>
      <c r="AR310" s="655"/>
      <c r="AS310" s="425"/>
      <c r="AT310" s="425"/>
      <c r="AU310" s="425"/>
      <c r="AV310" s="425"/>
      <c r="AW310" s="653"/>
      <c r="AX310" s="655"/>
      <c r="AY310" s="635"/>
      <c r="AZ310" s="635"/>
    </row>
    <row r="311" spans="1:52" ht="15.75" thickBot="1">
      <c r="A311" s="452"/>
      <c r="B311" s="175">
        <f>'5- Valoracion CUALITATIVA'!B346</f>
        <v>42.596348884381342</v>
      </c>
      <c r="C311" s="638"/>
      <c r="D311" s="639"/>
      <c r="E311" s="640"/>
      <c r="F311" s="641" t="s">
        <v>183</v>
      </c>
      <c r="G311" s="642"/>
      <c r="H311" s="642"/>
      <c r="I311" s="642"/>
      <c r="J311" s="642"/>
      <c r="K311" s="640"/>
      <c r="L311" s="165">
        <f>IF(SUM($L302:$L310),(1-EXP(-((SUM($L302:$L310)/COUNTIF($L302:$L310,"&gt;0"))^1)))*($E$6-(MAX($L302:$L310)))*(1-1/(EXP((((COUNTIF($L302:$L310,"&gt;0")^1)-1)*0.1))))+(MAX($L302:$L310)),0)</f>
        <v>0</v>
      </c>
      <c r="M311" s="166">
        <f t="shared" ref="M311" si="190">IF($L311&lt;&gt;0,(($L311-$M$6)/($E$6-$M$6))*100,0)</f>
        <v>0</v>
      </c>
      <c r="N311" s="167">
        <f>IF(SUM($L302:$L310),(($M311*$B311)/100),0)</f>
        <v>0</v>
      </c>
      <c r="O311" s="643" t="s">
        <v>184</v>
      </c>
      <c r="P311" s="642"/>
      <c r="Q311" s="642"/>
      <c r="R311" s="642"/>
      <c r="S311" s="642"/>
      <c r="T311" s="640"/>
      <c r="U311" s="165">
        <f>IF(SUM($U302:$U310),(1-EXP(-((SUM($U302:$U310)/COUNTIF($U302:$U310,"&gt;0"))^1)))*($E$6-(MAX($U302:$U310)))*(1-1/(EXP((((COUNTIF($U302:$U310,"&gt;0")^1)-1)*0.1))))+(MAX($U302:$U310)),0)</f>
        <v>30.564085588028263</v>
      </c>
      <c r="V311" s="166">
        <f t="shared" si="189"/>
        <v>70.512767462588329</v>
      </c>
      <c r="W311" s="167">
        <f>IF(SUM($U302:$U310),(($V311*$B311)/100),0)</f>
        <v>30.035864436396654</v>
      </c>
      <c r="X311" s="139" t="s">
        <v>158</v>
      </c>
      <c r="Y311" s="140">
        <f>$N311-$W311</f>
        <v>-30.035864436396654</v>
      </c>
      <c r="Z311" s="644" t="s">
        <v>240</v>
      </c>
      <c r="AA311" s="639"/>
      <c r="AB311" s="639"/>
      <c r="AC311" s="639"/>
      <c r="AD311" s="639"/>
      <c r="AE311" s="639"/>
      <c r="AF311" s="639"/>
      <c r="AG311" s="645"/>
      <c r="AH311" s="646" t="s">
        <v>185</v>
      </c>
      <c r="AI311" s="639"/>
      <c r="AJ311" s="639"/>
      <c r="AK311" s="639"/>
      <c r="AL311" s="639"/>
      <c r="AM311" s="639"/>
      <c r="AN311" s="647"/>
      <c r="AO311" s="156">
        <f>IF(SUM($AO302:$AO310),(1-EXP(-((SUM($AO302:$AO310)/COUNTIF($AO302:$AO310,"&gt;0"))^1)))*($E$6-(MAX($AO302:$AO310)))*(1-1/(EXP((((COUNTIF($AO302:$AO310,"&gt;0")^1)-1)*0.1))))+(MAX($AO302:$AO310)),0)</f>
        <v>30.564085588028263</v>
      </c>
      <c r="AP311" s="156">
        <f t="shared" si="185"/>
        <v>70.512767462588329</v>
      </c>
      <c r="AQ311" s="157">
        <f>IF(SUM($AO302:$AO310),(($AP311*$B311)/100),0)</f>
        <v>30.035864436396654</v>
      </c>
      <c r="AR311" s="158" t="s">
        <v>186</v>
      </c>
      <c r="AS311" s="159">
        <f>$N311-$AQ311</f>
        <v>-30.035864436396654</v>
      </c>
      <c r="AT311" s="648"/>
      <c r="AU311" s="639"/>
      <c r="AV311" s="639"/>
      <c r="AW311" s="645"/>
      <c r="AX311" s="649"/>
      <c r="AY311" s="645"/>
      <c r="AZ311" s="637"/>
    </row>
    <row r="313" spans="1:52" ht="15.75" thickBot="1"/>
    <row r="314" spans="1:52">
      <c r="A314" s="672" t="s">
        <v>146</v>
      </c>
      <c r="B314" s="673" t="s">
        <v>147</v>
      </c>
      <c r="C314" s="674" t="s">
        <v>148</v>
      </c>
      <c r="D314" s="676" t="s">
        <v>149</v>
      </c>
      <c r="E314" s="677" t="s">
        <v>150</v>
      </c>
      <c r="F314" s="631" t="s">
        <v>241</v>
      </c>
      <c r="G314" s="632"/>
      <c r="H314" s="632"/>
      <c r="I314" s="632"/>
      <c r="J314" s="632"/>
      <c r="K314" s="633"/>
      <c r="L314" s="665" t="s">
        <v>152</v>
      </c>
      <c r="M314" s="632"/>
      <c r="N314" s="666"/>
      <c r="O314" s="667" t="s">
        <v>225</v>
      </c>
      <c r="P314" s="658"/>
      <c r="Q314" s="658"/>
      <c r="R314" s="658"/>
      <c r="S314" s="658"/>
      <c r="T314" s="668"/>
      <c r="U314" s="657" t="s">
        <v>152</v>
      </c>
      <c r="V314" s="658"/>
      <c r="W314" s="659"/>
      <c r="X314" s="669" t="s">
        <v>226</v>
      </c>
      <c r="Y314" s="658"/>
      <c r="Z314" s="658"/>
      <c r="AA314" s="658"/>
      <c r="AB314" s="658"/>
      <c r="AC314" s="658"/>
      <c r="AD314" s="658"/>
      <c r="AE314" s="658"/>
      <c r="AF314" s="658"/>
      <c r="AG314" s="658"/>
      <c r="AH314" s="670" t="s">
        <v>154</v>
      </c>
      <c r="AI314" s="657" t="s">
        <v>227</v>
      </c>
      <c r="AJ314" s="658"/>
      <c r="AK314" s="658"/>
      <c r="AL314" s="658"/>
      <c r="AM314" s="658"/>
      <c r="AN314" s="668"/>
      <c r="AO314" s="657" t="s">
        <v>152</v>
      </c>
      <c r="AP314" s="658"/>
      <c r="AQ314" s="659"/>
      <c r="AR314" s="660" t="s">
        <v>228</v>
      </c>
      <c r="AS314" s="658"/>
      <c r="AT314" s="658"/>
      <c r="AU314" s="658"/>
      <c r="AV314" s="658"/>
      <c r="AW314" s="659"/>
      <c r="AX314" s="661" t="s">
        <v>229</v>
      </c>
      <c r="AY314" s="659"/>
      <c r="AZ314" s="662" t="s">
        <v>157</v>
      </c>
    </row>
    <row r="315" spans="1:52" ht="19.5" thickBot="1">
      <c r="A315" s="671"/>
      <c r="B315" s="637"/>
      <c r="C315" s="675"/>
      <c r="D315" s="675"/>
      <c r="E315" s="678"/>
      <c r="F315" s="181" t="s">
        <v>160</v>
      </c>
      <c r="G315" s="182" t="s">
        <v>161</v>
      </c>
      <c r="H315" s="182" t="s">
        <v>162</v>
      </c>
      <c r="I315" s="182" t="s">
        <v>163</v>
      </c>
      <c r="J315" s="182" t="s">
        <v>164</v>
      </c>
      <c r="K315" s="182" t="s">
        <v>165</v>
      </c>
      <c r="L315" s="186" t="s">
        <v>242</v>
      </c>
      <c r="M315" s="186" t="s">
        <v>243</v>
      </c>
      <c r="N315" s="187" t="s">
        <v>244</v>
      </c>
      <c r="O315" s="184" t="s">
        <v>160</v>
      </c>
      <c r="P315" s="141" t="s">
        <v>161</v>
      </c>
      <c r="Q315" s="141" t="s">
        <v>162</v>
      </c>
      <c r="R315" s="141" t="s">
        <v>163</v>
      </c>
      <c r="S315" s="141" t="s">
        <v>164</v>
      </c>
      <c r="T315" s="141" t="s">
        <v>165</v>
      </c>
      <c r="U315" s="142" t="s">
        <v>245</v>
      </c>
      <c r="V315" s="142" t="s">
        <v>246</v>
      </c>
      <c r="W315" s="143" t="s">
        <v>247</v>
      </c>
      <c r="X315" s="136" t="s">
        <v>230</v>
      </c>
      <c r="Y315" s="137" t="s">
        <v>236</v>
      </c>
      <c r="Z315" s="137" t="s">
        <v>237</v>
      </c>
      <c r="AA315" s="137" t="s">
        <v>238</v>
      </c>
      <c r="AB315" s="137" t="s">
        <v>239</v>
      </c>
      <c r="AC315" s="137" t="s">
        <v>231</v>
      </c>
      <c r="AD315" s="137" t="s">
        <v>232</v>
      </c>
      <c r="AE315" s="137" t="s">
        <v>233</v>
      </c>
      <c r="AF315" s="137" t="s">
        <v>234</v>
      </c>
      <c r="AG315" s="138" t="s">
        <v>235</v>
      </c>
      <c r="AH315" s="671"/>
      <c r="AI315" s="141" t="s">
        <v>248</v>
      </c>
      <c r="AJ315" s="141" t="s">
        <v>249</v>
      </c>
      <c r="AK315" s="141" t="s">
        <v>250</v>
      </c>
      <c r="AL315" s="141" t="s">
        <v>251</v>
      </c>
      <c r="AM315" s="141" t="s">
        <v>252</v>
      </c>
      <c r="AN315" s="141" t="s">
        <v>253</v>
      </c>
      <c r="AO315" s="142" t="s">
        <v>254</v>
      </c>
      <c r="AP315" s="142" t="s">
        <v>255</v>
      </c>
      <c r="AQ315" s="142" t="s">
        <v>256</v>
      </c>
      <c r="AR315" s="144" t="s">
        <v>257</v>
      </c>
      <c r="AS315" s="137" t="s">
        <v>258</v>
      </c>
      <c r="AT315" s="137" t="s">
        <v>259</v>
      </c>
      <c r="AU315" s="137" t="s">
        <v>260</v>
      </c>
      <c r="AV315" s="137" t="s">
        <v>261</v>
      </c>
      <c r="AW315" s="145" t="s">
        <v>262</v>
      </c>
      <c r="AX315" s="146" t="s">
        <v>156</v>
      </c>
      <c r="AY315" s="147" t="s">
        <v>263</v>
      </c>
      <c r="AZ315" s="637"/>
    </row>
    <row r="316" spans="1:52" ht="15.75" customHeight="1" thickBot="1">
      <c r="A316" s="450" t="s">
        <v>63</v>
      </c>
      <c r="B316" s="175">
        <f>'5- Valoracion CUALITATIVA'!B351</f>
        <v>27.22323049001815</v>
      </c>
      <c r="C316" s="87" t="s">
        <v>108</v>
      </c>
      <c r="D316" s="160"/>
      <c r="E316" s="89" t="s">
        <v>0</v>
      </c>
      <c r="F316" s="189"/>
      <c r="G316" s="189"/>
      <c r="H316" s="189"/>
      <c r="I316" s="189"/>
      <c r="J316" s="189"/>
      <c r="K316" s="189"/>
      <c r="L316" s="185">
        <f>(3*$F316)+(2*$G316)+$H316+$I316+$J316+$K316</f>
        <v>0</v>
      </c>
      <c r="M316" s="185">
        <f>IF($L316&lt;&gt;0,(($L316-$M$6)/($E$6-$M$6))*100,0)</f>
        <v>0</v>
      </c>
      <c r="N316" s="185">
        <f t="shared" ref="N316:N325" si="191">($M316*$B316)/100</f>
        <v>0</v>
      </c>
      <c r="O316" s="95">
        <v>1</v>
      </c>
      <c r="P316" s="95">
        <v>2</v>
      </c>
      <c r="Q316" s="95">
        <v>2</v>
      </c>
      <c r="R316" s="95">
        <v>1</v>
      </c>
      <c r="S316" s="95">
        <v>4</v>
      </c>
      <c r="T316" s="95">
        <v>1</v>
      </c>
      <c r="U316" s="150">
        <f t="shared" ref="U316:U325" si="192">$O316+$P316+$Q316+$R316+$S316+$T316</f>
        <v>11</v>
      </c>
      <c r="V316" s="150">
        <f>IF($U316&lt;&gt;0,(($U316-$M$6)/($E$6-$M$6))*100,0)</f>
        <v>9.375</v>
      </c>
      <c r="W316" s="151">
        <f t="shared" ref="W316:W325" si="193">($V316*$B316)/100</f>
        <v>2.5521778584392014</v>
      </c>
      <c r="X316" s="663">
        <v>267</v>
      </c>
      <c r="Y316" s="650">
        <v>10</v>
      </c>
      <c r="Z316" s="650">
        <v>20</v>
      </c>
      <c r="AA316" s="650">
        <v>0.81</v>
      </c>
      <c r="AB316" s="650">
        <v>0.6399999999999999</v>
      </c>
      <c r="AC316" s="650">
        <f>+AB316-AA316</f>
        <v>-0.17000000000000015</v>
      </c>
      <c r="AD316" s="650">
        <v>0.25</v>
      </c>
      <c r="AE316" s="650">
        <f>(1/(1+$AD316))+(($AD316*(ABS(($M326-$V326))-50))/(50*(1+$AD316)))</f>
        <v>0.87802689933722389</v>
      </c>
      <c r="AF316" s="650">
        <f>$AE316*$AC316</f>
        <v>-0.1492645728873282</v>
      </c>
      <c r="AG316" s="651">
        <f>$AF316*$B316</f>
        <v>-4.0634638717058493</v>
      </c>
      <c r="AH316" s="152"/>
      <c r="AI316" s="95">
        <v>1</v>
      </c>
      <c r="AJ316" s="95">
        <v>2</v>
      </c>
      <c r="AK316" s="95">
        <v>2</v>
      </c>
      <c r="AL316" s="95">
        <v>1</v>
      </c>
      <c r="AM316" s="95">
        <v>4</v>
      </c>
      <c r="AN316" s="95">
        <v>1</v>
      </c>
      <c r="AO316" s="150">
        <f t="shared" ref="AO316:AO325" si="194">$AI316+$AJ316+$AK316+$AL316+$AM316+$AN316</f>
        <v>11</v>
      </c>
      <c r="AP316" s="150">
        <f t="shared" ref="AP316:AP326" si="195">IF($AO316&lt;&gt;0,(($AO316-$M$6)/($E$6-$M$6))*100,0)</f>
        <v>9.375</v>
      </c>
      <c r="AQ316" s="151">
        <f t="shared" ref="AQ316:AQ325" si="196">($AP316*$B316)/100</f>
        <v>2.5521778584392014</v>
      </c>
      <c r="AR316" s="656">
        <v>20</v>
      </c>
      <c r="AS316" s="650">
        <v>0.6399999999999999</v>
      </c>
      <c r="AT316" s="650">
        <f>+AS316-AA316</f>
        <v>-0.17000000000000015</v>
      </c>
      <c r="AU316" s="650">
        <f>(1/(1+$AD316))+(($AD316*(ABS(($M326-$AP326))-50))/(50*(1+$AD316)))</f>
        <v>0.87802689933722389</v>
      </c>
      <c r="AV316" s="650">
        <f>$AT316*$AU316</f>
        <v>-0.1492645728873282</v>
      </c>
      <c r="AW316" s="651">
        <f>$AV316*$B316</f>
        <v>-4.0634638717058493</v>
      </c>
      <c r="AX316" s="654">
        <f>$AS326-$Y326</f>
        <v>0</v>
      </c>
      <c r="AY316" s="634">
        <f>$AW316-$AG316</f>
        <v>0</v>
      </c>
      <c r="AZ316" s="636"/>
    </row>
    <row r="317" spans="1:52" ht="15.75" thickBot="1">
      <c r="A317" s="451"/>
      <c r="B317" s="175">
        <f>'5- Valoracion CUALITATIVA'!B352</f>
        <v>27.22323049001815</v>
      </c>
      <c r="C317" s="103" t="s">
        <v>113</v>
      </c>
      <c r="D317" s="161"/>
      <c r="E317" s="114" t="s">
        <v>0</v>
      </c>
      <c r="F317" s="173"/>
      <c r="G317" s="173"/>
      <c r="H317" s="173"/>
      <c r="I317" s="173"/>
      <c r="J317" s="173"/>
      <c r="K317" s="173"/>
      <c r="L317" s="185">
        <f t="shared" ref="L317:L325" si="197">(3*$F317)+(2*$G317)+$H317+$I317+$J317+$K317</f>
        <v>0</v>
      </c>
      <c r="M317" s="185">
        <f t="shared" ref="M317:M325" si="198">IF($L317&lt;&gt;0,(($L317-$M$6)/($E$6-$M$6))*100,0)</f>
        <v>0</v>
      </c>
      <c r="N317" s="185">
        <f t="shared" si="191"/>
        <v>0</v>
      </c>
      <c r="O317" s="112">
        <v>1</v>
      </c>
      <c r="P317" s="112">
        <v>1</v>
      </c>
      <c r="Q317" s="112">
        <v>2</v>
      </c>
      <c r="R317" s="112">
        <v>1</v>
      </c>
      <c r="S317" s="112">
        <v>2</v>
      </c>
      <c r="T317" s="112">
        <v>1</v>
      </c>
      <c r="U317" s="164">
        <f t="shared" si="192"/>
        <v>8</v>
      </c>
      <c r="V317" s="164">
        <f t="shared" ref="V317:V326" si="199">IF($U317&lt;&gt;0,(($U317-$M$6)/($E$6-$M$6))*100,0)</f>
        <v>0</v>
      </c>
      <c r="W317" s="151">
        <f t="shared" si="193"/>
        <v>0</v>
      </c>
      <c r="X317" s="664"/>
      <c r="Y317" s="425"/>
      <c r="Z317" s="425"/>
      <c r="AA317" s="425"/>
      <c r="AB317" s="425"/>
      <c r="AC317" s="425"/>
      <c r="AD317" s="425"/>
      <c r="AE317" s="425"/>
      <c r="AF317" s="425"/>
      <c r="AG317" s="652"/>
      <c r="AH317" s="155"/>
      <c r="AI317" s="112">
        <v>1</v>
      </c>
      <c r="AJ317" s="112">
        <v>1</v>
      </c>
      <c r="AK317" s="112">
        <v>2</v>
      </c>
      <c r="AL317" s="112">
        <v>1</v>
      </c>
      <c r="AM317" s="112">
        <v>2</v>
      </c>
      <c r="AN317" s="112">
        <v>1</v>
      </c>
      <c r="AO317" s="150">
        <f t="shared" si="194"/>
        <v>8</v>
      </c>
      <c r="AP317" s="150">
        <f t="shared" si="195"/>
        <v>0</v>
      </c>
      <c r="AQ317" s="151">
        <f t="shared" si="196"/>
        <v>0</v>
      </c>
      <c r="AR317" s="655"/>
      <c r="AS317" s="425"/>
      <c r="AT317" s="425"/>
      <c r="AU317" s="425"/>
      <c r="AV317" s="425"/>
      <c r="AW317" s="652"/>
      <c r="AX317" s="655"/>
      <c r="AY317" s="635"/>
      <c r="AZ317" s="635"/>
    </row>
    <row r="318" spans="1:52" ht="15.75" thickBot="1">
      <c r="A318" s="451"/>
      <c r="B318" s="175">
        <f>'5- Valoracion CUALITATIVA'!B353</f>
        <v>27.22323049001815</v>
      </c>
      <c r="C318" s="103" t="s">
        <v>195</v>
      </c>
      <c r="D318" s="161"/>
      <c r="E318" s="114" t="s">
        <v>0</v>
      </c>
      <c r="F318" s="173"/>
      <c r="G318" s="173"/>
      <c r="H318" s="173"/>
      <c r="I318" s="173"/>
      <c r="J318" s="173"/>
      <c r="K318" s="173"/>
      <c r="L318" s="185">
        <f t="shared" si="197"/>
        <v>0</v>
      </c>
      <c r="M318" s="185">
        <f t="shared" si="198"/>
        <v>0</v>
      </c>
      <c r="N318" s="185">
        <f t="shared" si="191"/>
        <v>0</v>
      </c>
      <c r="O318" s="112">
        <v>2</v>
      </c>
      <c r="P318" s="112">
        <v>2</v>
      </c>
      <c r="Q318" s="112">
        <v>4</v>
      </c>
      <c r="R318" s="112">
        <v>1</v>
      </c>
      <c r="S318" s="112">
        <v>4</v>
      </c>
      <c r="T318" s="112">
        <v>1</v>
      </c>
      <c r="U318" s="170">
        <f t="shared" si="192"/>
        <v>14</v>
      </c>
      <c r="V318" s="170">
        <f t="shared" si="199"/>
        <v>18.75</v>
      </c>
      <c r="W318" s="151">
        <f t="shared" si="193"/>
        <v>5.1043557168784028</v>
      </c>
      <c r="X318" s="664"/>
      <c r="Y318" s="425"/>
      <c r="Z318" s="425"/>
      <c r="AA318" s="425"/>
      <c r="AB318" s="425"/>
      <c r="AC318" s="425"/>
      <c r="AD318" s="425"/>
      <c r="AE318" s="425"/>
      <c r="AF318" s="425"/>
      <c r="AG318" s="652"/>
      <c r="AH318" s="155"/>
      <c r="AI318" s="112">
        <v>2</v>
      </c>
      <c r="AJ318" s="112">
        <v>2</v>
      </c>
      <c r="AK318" s="112">
        <v>4</v>
      </c>
      <c r="AL318" s="112">
        <v>1</v>
      </c>
      <c r="AM318" s="112">
        <v>4</v>
      </c>
      <c r="AN318" s="112">
        <v>1</v>
      </c>
      <c r="AO318" s="150">
        <f t="shared" si="194"/>
        <v>14</v>
      </c>
      <c r="AP318" s="150">
        <f t="shared" si="195"/>
        <v>18.75</v>
      </c>
      <c r="AQ318" s="151">
        <f t="shared" si="196"/>
        <v>5.1043557168784028</v>
      </c>
      <c r="AR318" s="655"/>
      <c r="AS318" s="425"/>
      <c r="AT318" s="425"/>
      <c r="AU318" s="425"/>
      <c r="AV318" s="425"/>
      <c r="AW318" s="652"/>
      <c r="AX318" s="655"/>
      <c r="AY318" s="635"/>
      <c r="AZ318" s="635"/>
    </row>
    <row r="319" spans="1:52" ht="15.75" thickBot="1">
      <c r="A319" s="451"/>
      <c r="B319" s="175">
        <f>'5- Valoracion CUALITATIVA'!B354</f>
        <v>27.22323049001815</v>
      </c>
      <c r="C319" s="103" t="s">
        <v>196</v>
      </c>
      <c r="D319" s="161"/>
      <c r="E319" s="114" t="s">
        <v>0</v>
      </c>
      <c r="F319" s="173"/>
      <c r="G319" s="173"/>
      <c r="H319" s="173"/>
      <c r="I319" s="173"/>
      <c r="J319" s="173"/>
      <c r="K319" s="173"/>
      <c r="L319" s="185">
        <f t="shared" si="197"/>
        <v>0</v>
      </c>
      <c r="M319" s="185">
        <f t="shared" si="198"/>
        <v>0</v>
      </c>
      <c r="N319" s="185">
        <f t="shared" si="191"/>
        <v>0</v>
      </c>
      <c r="O319" s="112">
        <v>1</v>
      </c>
      <c r="P319" s="112">
        <v>2</v>
      </c>
      <c r="Q319" s="112">
        <v>2</v>
      </c>
      <c r="R319" s="112">
        <v>1</v>
      </c>
      <c r="S319" s="112">
        <v>2</v>
      </c>
      <c r="T319" s="112">
        <v>1</v>
      </c>
      <c r="U319" s="170">
        <f t="shared" si="192"/>
        <v>9</v>
      </c>
      <c r="V319" s="170">
        <f t="shared" si="199"/>
        <v>3.125</v>
      </c>
      <c r="W319" s="151">
        <f t="shared" si="193"/>
        <v>0.85072595281306718</v>
      </c>
      <c r="X319" s="664"/>
      <c r="Y319" s="425"/>
      <c r="Z319" s="425"/>
      <c r="AA319" s="425"/>
      <c r="AB319" s="425"/>
      <c r="AC319" s="425"/>
      <c r="AD319" s="425"/>
      <c r="AE319" s="425"/>
      <c r="AF319" s="425"/>
      <c r="AG319" s="652"/>
      <c r="AH319" s="155"/>
      <c r="AI319" s="112">
        <v>1</v>
      </c>
      <c r="AJ319" s="112">
        <v>2</v>
      </c>
      <c r="AK319" s="112">
        <v>2</v>
      </c>
      <c r="AL319" s="112">
        <v>1</v>
      </c>
      <c r="AM319" s="112">
        <v>2</v>
      </c>
      <c r="AN319" s="112">
        <v>1</v>
      </c>
      <c r="AO319" s="150">
        <f t="shared" si="194"/>
        <v>9</v>
      </c>
      <c r="AP319" s="150">
        <f t="shared" si="195"/>
        <v>3.125</v>
      </c>
      <c r="AQ319" s="151">
        <f t="shared" si="196"/>
        <v>0.85072595281306718</v>
      </c>
      <c r="AR319" s="655"/>
      <c r="AS319" s="425"/>
      <c r="AT319" s="425"/>
      <c r="AU319" s="425"/>
      <c r="AV319" s="425"/>
      <c r="AW319" s="652"/>
      <c r="AX319" s="655"/>
      <c r="AY319" s="635"/>
      <c r="AZ319" s="635"/>
    </row>
    <row r="320" spans="1:52" ht="15.75" thickBot="1">
      <c r="A320" s="451"/>
      <c r="B320" s="175">
        <f>'5- Valoracion CUALITATIVA'!B355</f>
        <v>27.22323049001815</v>
      </c>
      <c r="C320" s="103" t="s">
        <v>121</v>
      </c>
      <c r="D320" s="161"/>
      <c r="E320" s="114" t="s">
        <v>0</v>
      </c>
      <c r="F320" s="173"/>
      <c r="G320" s="173"/>
      <c r="H320" s="173"/>
      <c r="I320" s="173"/>
      <c r="J320" s="173"/>
      <c r="K320" s="173"/>
      <c r="L320" s="185">
        <f t="shared" si="197"/>
        <v>0</v>
      </c>
      <c r="M320" s="185">
        <f t="shared" si="198"/>
        <v>0</v>
      </c>
      <c r="N320" s="185">
        <f t="shared" si="191"/>
        <v>0</v>
      </c>
      <c r="O320" s="112">
        <v>2</v>
      </c>
      <c r="P320" s="112">
        <v>1</v>
      </c>
      <c r="Q320" s="112">
        <v>4</v>
      </c>
      <c r="R320" s="112">
        <v>4</v>
      </c>
      <c r="S320" s="112">
        <v>4</v>
      </c>
      <c r="T320" s="112">
        <v>1</v>
      </c>
      <c r="U320" s="170">
        <f t="shared" si="192"/>
        <v>16</v>
      </c>
      <c r="V320" s="170">
        <f t="shared" si="199"/>
        <v>25</v>
      </c>
      <c r="W320" s="151">
        <f t="shared" si="193"/>
        <v>6.8058076225045374</v>
      </c>
      <c r="X320" s="664"/>
      <c r="Y320" s="425"/>
      <c r="Z320" s="425"/>
      <c r="AA320" s="425"/>
      <c r="AB320" s="425"/>
      <c r="AC320" s="425"/>
      <c r="AD320" s="425"/>
      <c r="AE320" s="425"/>
      <c r="AF320" s="425"/>
      <c r="AG320" s="652"/>
      <c r="AH320" s="155"/>
      <c r="AI320" s="112">
        <v>2</v>
      </c>
      <c r="AJ320" s="112">
        <v>1</v>
      </c>
      <c r="AK320" s="112">
        <v>4</v>
      </c>
      <c r="AL320" s="112">
        <v>4</v>
      </c>
      <c r="AM320" s="112">
        <v>4</v>
      </c>
      <c r="AN320" s="112">
        <v>1</v>
      </c>
      <c r="AO320" s="150">
        <f t="shared" si="194"/>
        <v>16</v>
      </c>
      <c r="AP320" s="150">
        <f t="shared" si="195"/>
        <v>25</v>
      </c>
      <c r="AQ320" s="151">
        <f t="shared" si="196"/>
        <v>6.8058076225045374</v>
      </c>
      <c r="AR320" s="655"/>
      <c r="AS320" s="425"/>
      <c r="AT320" s="425"/>
      <c r="AU320" s="425"/>
      <c r="AV320" s="425"/>
      <c r="AW320" s="652"/>
      <c r="AX320" s="655"/>
      <c r="AY320" s="635"/>
      <c r="AZ320" s="635"/>
    </row>
    <row r="321" spans="1:52" ht="15.75" thickBot="1">
      <c r="A321" s="451"/>
      <c r="B321" s="175">
        <f>'5- Valoracion CUALITATIVA'!B356</f>
        <v>27.22323049001815</v>
      </c>
      <c r="C321" s="103" t="s">
        <v>122</v>
      </c>
      <c r="D321" s="161"/>
      <c r="E321" s="114" t="s">
        <v>0</v>
      </c>
      <c r="F321" s="173"/>
      <c r="G321" s="173"/>
      <c r="H321" s="173"/>
      <c r="I321" s="173"/>
      <c r="J321" s="173"/>
      <c r="K321" s="173"/>
      <c r="L321" s="185">
        <f t="shared" si="197"/>
        <v>0</v>
      </c>
      <c r="M321" s="185">
        <f t="shared" si="198"/>
        <v>0</v>
      </c>
      <c r="N321" s="185">
        <f t="shared" si="191"/>
        <v>0</v>
      </c>
      <c r="O321" s="112">
        <v>1</v>
      </c>
      <c r="P321" s="112">
        <v>2</v>
      </c>
      <c r="Q321" s="112">
        <v>2</v>
      </c>
      <c r="R321" s="112">
        <v>1</v>
      </c>
      <c r="S321" s="112">
        <v>2</v>
      </c>
      <c r="T321" s="112">
        <v>1</v>
      </c>
      <c r="U321" s="170">
        <f t="shared" si="192"/>
        <v>9</v>
      </c>
      <c r="V321" s="170">
        <f t="shared" si="199"/>
        <v>3.125</v>
      </c>
      <c r="W321" s="151">
        <f t="shared" si="193"/>
        <v>0.85072595281306718</v>
      </c>
      <c r="X321" s="664"/>
      <c r="Y321" s="425"/>
      <c r="Z321" s="425"/>
      <c r="AA321" s="425"/>
      <c r="AB321" s="425"/>
      <c r="AC321" s="425"/>
      <c r="AD321" s="425"/>
      <c r="AE321" s="425"/>
      <c r="AF321" s="425"/>
      <c r="AG321" s="652"/>
      <c r="AH321" s="155"/>
      <c r="AI321" s="112">
        <v>1</v>
      </c>
      <c r="AJ321" s="112">
        <v>2</v>
      </c>
      <c r="AK321" s="112">
        <v>2</v>
      </c>
      <c r="AL321" s="112">
        <v>1</v>
      </c>
      <c r="AM321" s="112">
        <v>2</v>
      </c>
      <c r="AN321" s="112">
        <v>1</v>
      </c>
      <c r="AO321" s="150">
        <f t="shared" si="194"/>
        <v>9</v>
      </c>
      <c r="AP321" s="150">
        <f t="shared" si="195"/>
        <v>3.125</v>
      </c>
      <c r="AQ321" s="151">
        <f t="shared" si="196"/>
        <v>0.85072595281306718</v>
      </c>
      <c r="AR321" s="655"/>
      <c r="AS321" s="425"/>
      <c r="AT321" s="425"/>
      <c r="AU321" s="425"/>
      <c r="AV321" s="425"/>
      <c r="AW321" s="652"/>
      <c r="AX321" s="655"/>
      <c r="AY321" s="635"/>
      <c r="AZ321" s="635"/>
    </row>
    <row r="322" spans="1:52" ht="15.75" thickBot="1">
      <c r="A322" s="451"/>
      <c r="B322" s="175">
        <f>'5- Valoracion CUALITATIVA'!B357</f>
        <v>27.22323049001815</v>
      </c>
      <c r="C322" s="103" t="s">
        <v>197</v>
      </c>
      <c r="D322" s="161"/>
      <c r="E322" s="114" t="s">
        <v>0</v>
      </c>
      <c r="F322" s="173"/>
      <c r="G322" s="173"/>
      <c r="H322" s="173"/>
      <c r="I322" s="173"/>
      <c r="J322" s="173"/>
      <c r="K322" s="173"/>
      <c r="L322" s="185">
        <f t="shared" si="197"/>
        <v>0</v>
      </c>
      <c r="M322" s="185">
        <f t="shared" si="198"/>
        <v>0</v>
      </c>
      <c r="N322" s="185">
        <f t="shared" si="191"/>
        <v>0</v>
      </c>
      <c r="O322" s="112">
        <v>2</v>
      </c>
      <c r="P322" s="112">
        <v>2</v>
      </c>
      <c r="Q322" s="112">
        <v>2</v>
      </c>
      <c r="R322" s="112">
        <v>1</v>
      </c>
      <c r="S322" s="112">
        <v>4</v>
      </c>
      <c r="T322" s="112">
        <v>1</v>
      </c>
      <c r="U322" s="170">
        <f t="shared" si="192"/>
        <v>12</v>
      </c>
      <c r="V322" s="170">
        <f t="shared" si="199"/>
        <v>12.5</v>
      </c>
      <c r="W322" s="151">
        <f t="shared" si="193"/>
        <v>3.4029038112522687</v>
      </c>
      <c r="X322" s="664"/>
      <c r="Y322" s="425"/>
      <c r="Z322" s="425"/>
      <c r="AA322" s="425"/>
      <c r="AB322" s="425"/>
      <c r="AC322" s="425"/>
      <c r="AD322" s="425"/>
      <c r="AE322" s="425"/>
      <c r="AF322" s="425"/>
      <c r="AG322" s="652"/>
      <c r="AH322" s="155"/>
      <c r="AI322" s="112">
        <v>2</v>
      </c>
      <c r="AJ322" s="112">
        <v>2</v>
      </c>
      <c r="AK322" s="112">
        <v>2</v>
      </c>
      <c r="AL322" s="112">
        <v>1</v>
      </c>
      <c r="AM322" s="112">
        <v>4</v>
      </c>
      <c r="AN322" s="112">
        <v>1</v>
      </c>
      <c r="AO322" s="150">
        <f t="shared" si="194"/>
        <v>12</v>
      </c>
      <c r="AP322" s="150">
        <f t="shared" si="195"/>
        <v>12.5</v>
      </c>
      <c r="AQ322" s="151">
        <f t="shared" si="196"/>
        <v>3.4029038112522687</v>
      </c>
      <c r="AR322" s="655"/>
      <c r="AS322" s="425"/>
      <c r="AT322" s="425"/>
      <c r="AU322" s="425"/>
      <c r="AV322" s="425"/>
      <c r="AW322" s="652"/>
      <c r="AX322" s="655"/>
      <c r="AY322" s="635"/>
      <c r="AZ322" s="635"/>
    </row>
    <row r="323" spans="1:52" ht="29.25" thickBot="1">
      <c r="A323" s="451"/>
      <c r="B323" s="175">
        <f>'5- Valoracion CUALITATIVA'!B358</f>
        <v>27.22323049001815</v>
      </c>
      <c r="C323" s="103" t="s">
        <v>198</v>
      </c>
      <c r="D323" s="161"/>
      <c r="E323" s="114" t="s">
        <v>0</v>
      </c>
      <c r="F323" s="173"/>
      <c r="G323" s="173"/>
      <c r="H323" s="173"/>
      <c r="I323" s="173"/>
      <c r="J323" s="173"/>
      <c r="K323" s="173"/>
      <c r="L323" s="185">
        <f t="shared" si="197"/>
        <v>0</v>
      </c>
      <c r="M323" s="185">
        <f t="shared" si="198"/>
        <v>0</v>
      </c>
      <c r="N323" s="185">
        <f t="shared" si="191"/>
        <v>0</v>
      </c>
      <c r="O323" s="112">
        <v>2</v>
      </c>
      <c r="P323" s="112">
        <v>1</v>
      </c>
      <c r="Q323" s="112">
        <v>2</v>
      </c>
      <c r="R323" s="112">
        <v>1</v>
      </c>
      <c r="S323" s="112">
        <v>2</v>
      </c>
      <c r="T323" s="112">
        <v>1</v>
      </c>
      <c r="U323" s="170">
        <f t="shared" si="192"/>
        <v>9</v>
      </c>
      <c r="V323" s="170">
        <f t="shared" si="199"/>
        <v>3.125</v>
      </c>
      <c r="W323" s="151">
        <f t="shared" si="193"/>
        <v>0.85072595281306718</v>
      </c>
      <c r="X323" s="664"/>
      <c r="Y323" s="425"/>
      <c r="Z323" s="425"/>
      <c r="AA323" s="425"/>
      <c r="AB323" s="425"/>
      <c r="AC323" s="425"/>
      <c r="AD323" s="425"/>
      <c r="AE323" s="425"/>
      <c r="AF323" s="425"/>
      <c r="AG323" s="652"/>
      <c r="AH323" s="155"/>
      <c r="AI323" s="112">
        <v>2</v>
      </c>
      <c r="AJ323" s="112">
        <v>1</v>
      </c>
      <c r="AK323" s="112">
        <v>2</v>
      </c>
      <c r="AL323" s="112">
        <v>1</v>
      </c>
      <c r="AM323" s="112">
        <v>2</v>
      </c>
      <c r="AN323" s="112">
        <v>1</v>
      </c>
      <c r="AO323" s="150">
        <f t="shared" si="194"/>
        <v>9</v>
      </c>
      <c r="AP323" s="150">
        <f t="shared" si="195"/>
        <v>3.125</v>
      </c>
      <c r="AQ323" s="151">
        <f t="shared" si="196"/>
        <v>0.85072595281306718</v>
      </c>
      <c r="AR323" s="655"/>
      <c r="AS323" s="425"/>
      <c r="AT323" s="425"/>
      <c r="AU323" s="425"/>
      <c r="AV323" s="425"/>
      <c r="AW323" s="652"/>
      <c r="AX323" s="655"/>
      <c r="AY323" s="635"/>
      <c r="AZ323" s="635"/>
    </row>
    <row r="324" spans="1:52" ht="29.25" thickBot="1">
      <c r="A324" s="451"/>
      <c r="B324" s="175">
        <f>'5- Valoracion CUALITATIVA'!B359</f>
        <v>27.22323049001815</v>
      </c>
      <c r="C324" s="103" t="s">
        <v>199</v>
      </c>
      <c r="D324" s="161"/>
      <c r="E324" s="114" t="s">
        <v>0</v>
      </c>
      <c r="F324" s="173"/>
      <c r="G324" s="173"/>
      <c r="H324" s="173"/>
      <c r="I324" s="173"/>
      <c r="J324" s="173"/>
      <c r="K324" s="173"/>
      <c r="L324" s="185">
        <f t="shared" si="197"/>
        <v>0</v>
      </c>
      <c r="M324" s="185">
        <f t="shared" si="198"/>
        <v>0</v>
      </c>
      <c r="N324" s="185">
        <f t="shared" si="191"/>
        <v>0</v>
      </c>
      <c r="O324" s="112">
        <v>2</v>
      </c>
      <c r="P324" s="112">
        <v>1</v>
      </c>
      <c r="Q324" s="112">
        <v>2</v>
      </c>
      <c r="R324" s="112">
        <v>1</v>
      </c>
      <c r="S324" s="112">
        <v>2</v>
      </c>
      <c r="T324" s="112">
        <v>1</v>
      </c>
      <c r="U324" s="170">
        <f t="shared" si="192"/>
        <v>9</v>
      </c>
      <c r="V324" s="170">
        <f t="shared" si="199"/>
        <v>3.125</v>
      </c>
      <c r="W324" s="151">
        <f t="shared" si="193"/>
        <v>0.85072595281306718</v>
      </c>
      <c r="X324" s="664"/>
      <c r="Y324" s="425"/>
      <c r="Z324" s="425"/>
      <c r="AA324" s="425"/>
      <c r="AB324" s="425"/>
      <c r="AC324" s="425"/>
      <c r="AD324" s="425"/>
      <c r="AE324" s="425"/>
      <c r="AF324" s="425"/>
      <c r="AG324" s="652"/>
      <c r="AH324" s="155"/>
      <c r="AI324" s="112">
        <v>2</v>
      </c>
      <c r="AJ324" s="112">
        <v>1</v>
      </c>
      <c r="AK324" s="112">
        <v>2</v>
      </c>
      <c r="AL324" s="112">
        <v>1</v>
      </c>
      <c r="AM324" s="112">
        <v>2</v>
      </c>
      <c r="AN324" s="112">
        <v>1</v>
      </c>
      <c r="AO324" s="150">
        <f t="shared" si="194"/>
        <v>9</v>
      </c>
      <c r="AP324" s="150">
        <f t="shared" si="195"/>
        <v>3.125</v>
      </c>
      <c r="AQ324" s="151">
        <f t="shared" si="196"/>
        <v>0.85072595281306718</v>
      </c>
      <c r="AR324" s="655"/>
      <c r="AS324" s="425"/>
      <c r="AT324" s="425"/>
      <c r="AU324" s="425"/>
      <c r="AV324" s="425"/>
      <c r="AW324" s="652"/>
      <c r="AX324" s="655"/>
      <c r="AY324" s="635"/>
      <c r="AZ324" s="635"/>
    </row>
    <row r="325" spans="1:52" ht="15.75" thickBot="1">
      <c r="A325" s="451"/>
      <c r="B325" s="175">
        <f>'5- Valoracion CUALITATIVA'!B360</f>
        <v>27.22323049001815</v>
      </c>
      <c r="C325" s="103" t="s">
        <v>127</v>
      </c>
      <c r="D325" s="161"/>
      <c r="E325" s="114" t="s">
        <v>0</v>
      </c>
      <c r="F325" s="173"/>
      <c r="G325" s="173"/>
      <c r="H325" s="173"/>
      <c r="I325" s="173"/>
      <c r="J325" s="173"/>
      <c r="K325" s="173"/>
      <c r="L325" s="185">
        <f t="shared" si="197"/>
        <v>0</v>
      </c>
      <c r="M325" s="185">
        <f t="shared" si="198"/>
        <v>0</v>
      </c>
      <c r="N325" s="185">
        <f t="shared" si="191"/>
        <v>0</v>
      </c>
      <c r="O325" s="112">
        <v>2</v>
      </c>
      <c r="P325" s="112">
        <v>1</v>
      </c>
      <c r="Q325" s="112">
        <v>4</v>
      </c>
      <c r="R325" s="112">
        <v>4</v>
      </c>
      <c r="S325" s="112">
        <v>4</v>
      </c>
      <c r="T325" s="112">
        <v>1</v>
      </c>
      <c r="U325" s="170">
        <f t="shared" si="192"/>
        <v>16</v>
      </c>
      <c r="V325" s="170">
        <f t="shared" si="199"/>
        <v>25</v>
      </c>
      <c r="W325" s="151">
        <f t="shared" si="193"/>
        <v>6.8058076225045374</v>
      </c>
      <c r="X325" s="664"/>
      <c r="Y325" s="425"/>
      <c r="Z325" s="425"/>
      <c r="AA325" s="425"/>
      <c r="AB325" s="425"/>
      <c r="AC325" s="425"/>
      <c r="AD325" s="425"/>
      <c r="AE325" s="425"/>
      <c r="AF325" s="425"/>
      <c r="AG325" s="653"/>
      <c r="AH325" s="155"/>
      <c r="AI325" s="112">
        <v>2</v>
      </c>
      <c r="AJ325" s="112">
        <v>1</v>
      </c>
      <c r="AK325" s="112">
        <v>4</v>
      </c>
      <c r="AL325" s="112">
        <v>4</v>
      </c>
      <c r="AM325" s="112">
        <v>4</v>
      </c>
      <c r="AN325" s="112">
        <v>1</v>
      </c>
      <c r="AO325" s="150">
        <f t="shared" si="194"/>
        <v>16</v>
      </c>
      <c r="AP325" s="150">
        <f t="shared" si="195"/>
        <v>25</v>
      </c>
      <c r="AQ325" s="151">
        <f t="shared" si="196"/>
        <v>6.8058076225045374</v>
      </c>
      <c r="AR325" s="655"/>
      <c r="AS325" s="425"/>
      <c r="AT325" s="425"/>
      <c r="AU325" s="425"/>
      <c r="AV325" s="425"/>
      <c r="AW325" s="653"/>
      <c r="AX325" s="655"/>
      <c r="AY325" s="635"/>
      <c r="AZ325" s="635"/>
    </row>
    <row r="326" spans="1:52" ht="15.75" thickBot="1">
      <c r="A326" s="452"/>
      <c r="B326" s="175">
        <f>'5- Valoracion CUALITATIVA'!B361</f>
        <v>27.22323049001815</v>
      </c>
      <c r="C326" s="638"/>
      <c r="D326" s="639"/>
      <c r="E326" s="640"/>
      <c r="F326" s="641" t="s">
        <v>183</v>
      </c>
      <c r="G326" s="642"/>
      <c r="H326" s="642"/>
      <c r="I326" s="642"/>
      <c r="J326" s="642"/>
      <c r="K326" s="640"/>
      <c r="L326" s="165">
        <f>IF(SUM($L316:$L325),(1-EXP(-((SUM($L316:$L325)/COUNTIF($L316:$L325,"&gt;0"))^1)))*($E$6-(MAX($L316:$L325)))*(1-1/(EXP((((COUNTIF($L316:$L325,"&gt;0")^1)-1)*0.1))))+(MAX($L316:$L325)),0)</f>
        <v>0</v>
      </c>
      <c r="M326" s="166">
        <f t="shared" ref="M326" si="200">IF($L326&lt;&gt;0,(($L326-$M$6)/($E$6-$M$6))*100,0)</f>
        <v>0</v>
      </c>
      <c r="N326" s="167">
        <f>IF(SUM($L316:$L325),(($M326*$B326)/100),0)</f>
        <v>0</v>
      </c>
      <c r="O326" s="643" t="s">
        <v>184</v>
      </c>
      <c r="P326" s="642"/>
      <c r="Q326" s="642"/>
      <c r="R326" s="642"/>
      <c r="S326" s="642"/>
      <c r="T326" s="640"/>
      <c r="U326" s="165">
        <f>IF(SUM($U316:$U325),(1-EXP(-((SUM($U316:$U325)/COUNTIF($U316:$U325,"&gt;0"))^1)))*($E$6-(MAX($U316:$U325)))*(1-1/(EXP((((COUNTIF($U316:$U325,"&gt;0")^1)-1)*0.1))))+(MAX($U316:$U325)),0)</f>
        <v>30.242151946977913</v>
      </c>
      <c r="V326" s="166">
        <f t="shared" si="199"/>
        <v>69.50672483430597</v>
      </c>
      <c r="W326" s="167">
        <f>IF(SUM($U316:$U325),(($V326*$B326)/100),0)</f>
        <v>18.9219759077058</v>
      </c>
      <c r="X326" s="139" t="s">
        <v>158</v>
      </c>
      <c r="Y326" s="140">
        <f>$N326-$W326</f>
        <v>-18.9219759077058</v>
      </c>
      <c r="Z326" s="644" t="s">
        <v>240</v>
      </c>
      <c r="AA326" s="639"/>
      <c r="AB326" s="639"/>
      <c r="AC326" s="639"/>
      <c r="AD326" s="639"/>
      <c r="AE326" s="639"/>
      <c r="AF326" s="639"/>
      <c r="AG326" s="645"/>
      <c r="AH326" s="646" t="s">
        <v>185</v>
      </c>
      <c r="AI326" s="639"/>
      <c r="AJ326" s="639"/>
      <c r="AK326" s="639"/>
      <c r="AL326" s="639"/>
      <c r="AM326" s="639"/>
      <c r="AN326" s="647"/>
      <c r="AO326" s="156">
        <f>IF(SUM($AO316:$AO325),(1-EXP(-((SUM($AO316:$AO325)/COUNTIF($AO316:$AO325,"&gt;0"))^1)))*($E$6-(MAX($AO316:$AO325)))*(1-1/(EXP((((COUNTIF($AO316:$AO325,"&gt;0")^1)-1)*0.1))))+(MAX($AO316:$AO325)),0)</f>
        <v>30.242151946977913</v>
      </c>
      <c r="AP326" s="156">
        <f t="shared" si="195"/>
        <v>69.50672483430597</v>
      </c>
      <c r="AQ326" s="157">
        <f>IF(SUM($AO316:$AO325),(($AP326*$B326)/100),0)</f>
        <v>18.9219759077058</v>
      </c>
      <c r="AR326" s="158" t="s">
        <v>186</v>
      </c>
      <c r="AS326" s="159">
        <f>$N326-$AQ326</f>
        <v>-18.9219759077058</v>
      </c>
      <c r="AT326" s="648"/>
      <c r="AU326" s="639"/>
      <c r="AV326" s="639"/>
      <c r="AW326" s="645"/>
      <c r="AX326" s="649"/>
      <c r="AY326" s="645"/>
      <c r="AZ326" s="637"/>
    </row>
    <row r="328" spans="1:52" ht="15.75" thickBot="1"/>
    <row r="329" spans="1:52">
      <c r="A329" s="672" t="s">
        <v>146</v>
      </c>
      <c r="B329" s="673" t="s">
        <v>147</v>
      </c>
      <c r="C329" s="674" t="s">
        <v>148</v>
      </c>
      <c r="D329" s="676" t="s">
        <v>149</v>
      </c>
      <c r="E329" s="677" t="s">
        <v>150</v>
      </c>
      <c r="F329" s="631" t="s">
        <v>241</v>
      </c>
      <c r="G329" s="632"/>
      <c r="H329" s="632"/>
      <c r="I329" s="632"/>
      <c r="J329" s="632"/>
      <c r="K329" s="633"/>
      <c r="L329" s="665" t="s">
        <v>152</v>
      </c>
      <c r="M329" s="632"/>
      <c r="N329" s="666"/>
      <c r="O329" s="667" t="s">
        <v>225</v>
      </c>
      <c r="P329" s="658"/>
      <c r="Q329" s="658"/>
      <c r="R329" s="658"/>
      <c r="S329" s="658"/>
      <c r="T329" s="668"/>
      <c r="U329" s="657" t="s">
        <v>152</v>
      </c>
      <c r="V329" s="658"/>
      <c r="W329" s="659"/>
      <c r="X329" s="669" t="s">
        <v>226</v>
      </c>
      <c r="Y329" s="658"/>
      <c r="Z329" s="658"/>
      <c r="AA329" s="658"/>
      <c r="AB329" s="658"/>
      <c r="AC329" s="658"/>
      <c r="AD329" s="658"/>
      <c r="AE329" s="658"/>
      <c r="AF329" s="658"/>
      <c r="AG329" s="658"/>
      <c r="AH329" s="670" t="s">
        <v>154</v>
      </c>
      <c r="AI329" s="657" t="s">
        <v>227</v>
      </c>
      <c r="AJ329" s="658"/>
      <c r="AK329" s="658"/>
      <c r="AL329" s="658"/>
      <c r="AM329" s="658"/>
      <c r="AN329" s="668"/>
      <c r="AO329" s="657" t="s">
        <v>152</v>
      </c>
      <c r="AP329" s="658"/>
      <c r="AQ329" s="659"/>
      <c r="AR329" s="660" t="s">
        <v>228</v>
      </c>
      <c r="AS329" s="658"/>
      <c r="AT329" s="658"/>
      <c r="AU329" s="658"/>
      <c r="AV329" s="658"/>
      <c r="AW329" s="659"/>
      <c r="AX329" s="661" t="s">
        <v>229</v>
      </c>
      <c r="AY329" s="659"/>
      <c r="AZ329" s="662" t="s">
        <v>157</v>
      </c>
    </row>
    <row r="330" spans="1:52" ht="19.5" thickBot="1">
      <c r="A330" s="671"/>
      <c r="B330" s="637"/>
      <c r="C330" s="675"/>
      <c r="D330" s="675"/>
      <c r="E330" s="678"/>
      <c r="F330" s="181" t="s">
        <v>160</v>
      </c>
      <c r="G330" s="182" t="s">
        <v>161</v>
      </c>
      <c r="H330" s="182" t="s">
        <v>162</v>
      </c>
      <c r="I330" s="182" t="s">
        <v>163</v>
      </c>
      <c r="J330" s="182" t="s">
        <v>164</v>
      </c>
      <c r="K330" s="182" t="s">
        <v>165</v>
      </c>
      <c r="L330" s="186" t="s">
        <v>242</v>
      </c>
      <c r="M330" s="186" t="s">
        <v>243</v>
      </c>
      <c r="N330" s="187" t="s">
        <v>244</v>
      </c>
      <c r="O330" s="184" t="s">
        <v>160</v>
      </c>
      <c r="P330" s="141" t="s">
        <v>161</v>
      </c>
      <c r="Q330" s="141" t="s">
        <v>162</v>
      </c>
      <c r="R330" s="141" t="s">
        <v>163</v>
      </c>
      <c r="S330" s="141" t="s">
        <v>164</v>
      </c>
      <c r="T330" s="141" t="s">
        <v>165</v>
      </c>
      <c r="U330" s="142" t="s">
        <v>245</v>
      </c>
      <c r="V330" s="142" t="s">
        <v>246</v>
      </c>
      <c r="W330" s="143" t="s">
        <v>247</v>
      </c>
      <c r="X330" s="136" t="s">
        <v>230</v>
      </c>
      <c r="Y330" s="137" t="s">
        <v>236</v>
      </c>
      <c r="Z330" s="137" t="s">
        <v>237</v>
      </c>
      <c r="AA330" s="137" t="s">
        <v>238</v>
      </c>
      <c r="AB330" s="137" t="s">
        <v>239</v>
      </c>
      <c r="AC330" s="137" t="s">
        <v>231</v>
      </c>
      <c r="AD330" s="137" t="s">
        <v>232</v>
      </c>
      <c r="AE330" s="137" t="s">
        <v>233</v>
      </c>
      <c r="AF330" s="137" t="s">
        <v>234</v>
      </c>
      <c r="AG330" s="138" t="s">
        <v>235</v>
      </c>
      <c r="AH330" s="671"/>
      <c r="AI330" s="141" t="s">
        <v>248</v>
      </c>
      <c r="AJ330" s="141" t="s">
        <v>249</v>
      </c>
      <c r="AK330" s="141" t="s">
        <v>250</v>
      </c>
      <c r="AL330" s="141" t="s">
        <v>251</v>
      </c>
      <c r="AM330" s="141" t="s">
        <v>252</v>
      </c>
      <c r="AN330" s="141" t="s">
        <v>253</v>
      </c>
      <c r="AO330" s="142" t="s">
        <v>254</v>
      </c>
      <c r="AP330" s="142" t="s">
        <v>255</v>
      </c>
      <c r="AQ330" s="142" t="s">
        <v>256</v>
      </c>
      <c r="AR330" s="144" t="s">
        <v>257</v>
      </c>
      <c r="AS330" s="137" t="s">
        <v>258</v>
      </c>
      <c r="AT330" s="137" t="s">
        <v>259</v>
      </c>
      <c r="AU330" s="137" t="s">
        <v>260</v>
      </c>
      <c r="AV330" s="137" t="s">
        <v>261</v>
      </c>
      <c r="AW330" s="145" t="s">
        <v>262</v>
      </c>
      <c r="AX330" s="146" t="s">
        <v>156</v>
      </c>
      <c r="AY330" s="147" t="s">
        <v>263</v>
      </c>
      <c r="AZ330" s="637"/>
    </row>
    <row r="331" spans="1:52" ht="15.75" customHeight="1" thickBot="1">
      <c r="A331" s="450" t="s">
        <v>64</v>
      </c>
      <c r="B331" s="175">
        <f>'5- Valoracion CUALITATIVA'!B366</f>
        <v>43.557168784029038</v>
      </c>
      <c r="C331" s="87" t="s">
        <v>108</v>
      </c>
      <c r="D331" s="160"/>
      <c r="E331" s="89" t="s">
        <v>0</v>
      </c>
      <c r="F331" s="91"/>
      <c r="G331" s="91"/>
      <c r="H331" s="91"/>
      <c r="I331" s="91"/>
      <c r="J331" s="91"/>
      <c r="K331" s="91"/>
      <c r="L331" s="185">
        <f>(3*$F331)+(2*$G331)+$H331+$I331+$J331+$K331</f>
        <v>0</v>
      </c>
      <c r="M331" s="185">
        <f>IF($L331&lt;&gt;0,(($L331-$M$6)/($E$6-$M$6))*100,0)</f>
        <v>0</v>
      </c>
      <c r="N331" s="185">
        <f t="shared" ref="N331:N345" si="201">($M331*$B331)/100</f>
        <v>0</v>
      </c>
      <c r="O331" s="95">
        <v>2</v>
      </c>
      <c r="P331" s="95">
        <v>1</v>
      </c>
      <c r="Q331" s="95">
        <v>4</v>
      </c>
      <c r="R331" s="95">
        <v>1</v>
      </c>
      <c r="S331" s="95">
        <v>4</v>
      </c>
      <c r="T331" s="95">
        <v>1</v>
      </c>
      <c r="U331" s="150">
        <f t="shared" ref="U331:U345" si="202">$O331+$P331+$Q331+$R331+$S331+$T331</f>
        <v>13</v>
      </c>
      <c r="V331" s="150">
        <f>IF($U331&lt;&gt;0,(($U331-$M$6)/($E$6-$M$6))*100,0)</f>
        <v>15.625</v>
      </c>
      <c r="W331" s="151">
        <f t="shared" ref="W331:W345" si="203">($V331*$B331)/100</f>
        <v>6.8058076225045374</v>
      </c>
      <c r="X331" s="663">
        <v>275</v>
      </c>
      <c r="Y331" s="650">
        <v>60</v>
      </c>
      <c r="Z331" s="650">
        <v>80</v>
      </c>
      <c r="AA331" s="650">
        <v>0.83999999999999986</v>
      </c>
      <c r="AB331" s="650">
        <v>0.96000000000000008</v>
      </c>
      <c r="AC331" s="650">
        <f>+AB331-AA331</f>
        <v>0.12000000000000022</v>
      </c>
      <c r="AD331" s="650">
        <v>0.25</v>
      </c>
      <c r="AE331" s="650">
        <f>(1/(1+$AD331))+(($AD331*(ABS(($M346-$V346))-50))/(50*(1+$AD331)))</f>
        <v>0.69426474747139633</v>
      </c>
      <c r="AF331" s="650">
        <f>$AE331*$AC331</f>
        <v>8.3311769696567714E-2</v>
      </c>
      <c r="AG331" s="651">
        <f>$AF331*$B331</f>
        <v>3.6288248143695556</v>
      </c>
      <c r="AH331" s="152"/>
      <c r="AI331" s="95">
        <v>2</v>
      </c>
      <c r="AJ331" s="95">
        <v>1</v>
      </c>
      <c r="AK331" s="95">
        <v>4</v>
      </c>
      <c r="AL331" s="95">
        <v>1</v>
      </c>
      <c r="AM331" s="95">
        <v>4</v>
      </c>
      <c r="AN331" s="95">
        <v>1</v>
      </c>
      <c r="AO331" s="150">
        <f t="shared" ref="AO331:AO345" si="204">$AI331+$AJ331+$AK331+$AL331+$AM331+$AN331</f>
        <v>13</v>
      </c>
      <c r="AP331" s="150">
        <f t="shared" ref="AP331:AP346" si="205">IF($AO331&lt;&gt;0,(($AO331-$M$6)/($E$6-$M$6))*100,0)</f>
        <v>15.625</v>
      </c>
      <c r="AQ331" s="151">
        <f t="shared" ref="AQ331:AQ345" si="206">($AP331*$B331)/100</f>
        <v>6.8058076225045374</v>
      </c>
      <c r="AR331" s="656">
        <v>80</v>
      </c>
      <c r="AS331" s="650">
        <v>0.96000000000000008</v>
      </c>
      <c r="AT331" s="650">
        <f>+AS331-AA331</f>
        <v>0.12000000000000022</v>
      </c>
      <c r="AU331" s="650">
        <f>(1/(1+$AD331))+(($AD331*(ABS(($M346-$AP346))-50))/(50*(1+$AD331)))</f>
        <v>0.69426474747139633</v>
      </c>
      <c r="AV331" s="650">
        <f>$AT331*$AU331</f>
        <v>8.3311769696567714E-2</v>
      </c>
      <c r="AW331" s="651">
        <f>$AV331*$B331</f>
        <v>3.6288248143695556</v>
      </c>
      <c r="AX331" s="654">
        <f>$AS346-$Y346</f>
        <v>0</v>
      </c>
      <c r="AY331" s="634">
        <f>$AW331-$AG331</f>
        <v>0</v>
      </c>
      <c r="AZ331" s="636"/>
    </row>
    <row r="332" spans="1:52" ht="15.75" thickBot="1">
      <c r="A332" s="451"/>
      <c r="B332" s="175">
        <f>'5- Valoracion CUALITATIVA'!B367</f>
        <v>43.557168784029038</v>
      </c>
      <c r="C332" s="103" t="s">
        <v>109</v>
      </c>
      <c r="D332" s="161"/>
      <c r="E332" s="105" t="s">
        <v>0</v>
      </c>
      <c r="F332" s="107"/>
      <c r="G332" s="107"/>
      <c r="H332" s="107"/>
      <c r="I332" s="107"/>
      <c r="J332" s="107"/>
      <c r="K332" s="107"/>
      <c r="L332" s="185">
        <f t="shared" ref="L332:L345" si="207">(3*$F332)+(2*$G332)+$H332+$I332+$J332+$K332</f>
        <v>0</v>
      </c>
      <c r="M332" s="185">
        <f t="shared" ref="M332:M345" si="208">IF($L332&lt;&gt;0,(($L332-$M$6)/($E$6-$M$6))*100,0)</f>
        <v>0</v>
      </c>
      <c r="N332" s="185">
        <f t="shared" si="201"/>
        <v>0</v>
      </c>
      <c r="O332" s="112">
        <v>2</v>
      </c>
      <c r="P332" s="112">
        <v>1</v>
      </c>
      <c r="Q332" s="112">
        <v>4</v>
      </c>
      <c r="R332" s="112">
        <v>1</v>
      </c>
      <c r="S332" s="112">
        <v>2</v>
      </c>
      <c r="T332" s="112">
        <v>1</v>
      </c>
      <c r="U332" s="164">
        <f t="shared" si="202"/>
        <v>11</v>
      </c>
      <c r="V332" s="164">
        <f t="shared" ref="V332:V346" si="209">IF($U332&lt;&gt;0,(($U332-$M$6)/($E$6-$M$6))*100,0)</f>
        <v>9.375</v>
      </c>
      <c r="W332" s="151">
        <f t="shared" si="203"/>
        <v>4.0834845735027221</v>
      </c>
      <c r="X332" s="664"/>
      <c r="Y332" s="425"/>
      <c r="Z332" s="425"/>
      <c r="AA332" s="425"/>
      <c r="AB332" s="425"/>
      <c r="AC332" s="425"/>
      <c r="AD332" s="425"/>
      <c r="AE332" s="425"/>
      <c r="AF332" s="425"/>
      <c r="AG332" s="652"/>
      <c r="AH332" s="155"/>
      <c r="AI332" s="112">
        <v>2</v>
      </c>
      <c r="AJ332" s="112">
        <v>1</v>
      </c>
      <c r="AK332" s="112">
        <v>4</v>
      </c>
      <c r="AL332" s="112">
        <v>1</v>
      </c>
      <c r="AM332" s="112">
        <v>2</v>
      </c>
      <c r="AN332" s="112">
        <v>1</v>
      </c>
      <c r="AO332" s="150">
        <f t="shared" si="204"/>
        <v>11</v>
      </c>
      <c r="AP332" s="150">
        <f t="shared" si="205"/>
        <v>9.375</v>
      </c>
      <c r="AQ332" s="151">
        <f t="shared" si="206"/>
        <v>4.0834845735027221</v>
      </c>
      <c r="AR332" s="655"/>
      <c r="AS332" s="425"/>
      <c r="AT332" s="425"/>
      <c r="AU332" s="425"/>
      <c r="AV332" s="425"/>
      <c r="AW332" s="652"/>
      <c r="AX332" s="655"/>
      <c r="AY332" s="635"/>
      <c r="AZ332" s="635"/>
    </row>
    <row r="333" spans="1:52" ht="15.75" thickBot="1">
      <c r="A333" s="451"/>
      <c r="B333" s="175">
        <f>'5- Valoracion CUALITATIVA'!B368</f>
        <v>43.557168784029038</v>
      </c>
      <c r="C333" s="103" t="s">
        <v>187</v>
      </c>
      <c r="D333" s="161"/>
      <c r="E333" s="114" t="s">
        <v>0</v>
      </c>
      <c r="F333" s="91"/>
      <c r="G333" s="91"/>
      <c r="H333" s="91"/>
      <c r="I333" s="91"/>
      <c r="J333" s="91"/>
      <c r="K333" s="91"/>
      <c r="L333" s="185">
        <f t="shared" si="207"/>
        <v>0</v>
      </c>
      <c r="M333" s="185">
        <f t="shared" si="208"/>
        <v>0</v>
      </c>
      <c r="N333" s="185">
        <f t="shared" si="201"/>
        <v>0</v>
      </c>
      <c r="O333" s="112">
        <v>2</v>
      </c>
      <c r="P333" s="112">
        <v>1</v>
      </c>
      <c r="Q333" s="112">
        <v>2</v>
      </c>
      <c r="R333" s="112">
        <v>1</v>
      </c>
      <c r="S333" s="112">
        <v>2</v>
      </c>
      <c r="T333" s="112">
        <v>1</v>
      </c>
      <c r="U333" s="170">
        <f t="shared" si="202"/>
        <v>9</v>
      </c>
      <c r="V333" s="170">
        <f t="shared" si="209"/>
        <v>3.125</v>
      </c>
      <c r="W333" s="151">
        <f t="shared" si="203"/>
        <v>1.3611615245009074</v>
      </c>
      <c r="X333" s="664"/>
      <c r="Y333" s="425"/>
      <c r="Z333" s="425"/>
      <c r="AA333" s="425"/>
      <c r="AB333" s="425"/>
      <c r="AC333" s="425"/>
      <c r="AD333" s="425"/>
      <c r="AE333" s="425"/>
      <c r="AF333" s="425"/>
      <c r="AG333" s="652"/>
      <c r="AH333" s="155"/>
      <c r="AI333" s="112">
        <v>2</v>
      </c>
      <c r="AJ333" s="112">
        <v>1</v>
      </c>
      <c r="AK333" s="112">
        <v>2</v>
      </c>
      <c r="AL333" s="112">
        <v>1</v>
      </c>
      <c r="AM333" s="112">
        <v>2</v>
      </c>
      <c r="AN333" s="112">
        <v>1</v>
      </c>
      <c r="AO333" s="150">
        <f t="shared" si="204"/>
        <v>9</v>
      </c>
      <c r="AP333" s="150">
        <f t="shared" si="205"/>
        <v>3.125</v>
      </c>
      <c r="AQ333" s="151">
        <f t="shared" si="206"/>
        <v>1.3611615245009074</v>
      </c>
      <c r="AR333" s="655"/>
      <c r="AS333" s="425"/>
      <c r="AT333" s="425"/>
      <c r="AU333" s="425"/>
      <c r="AV333" s="425"/>
      <c r="AW333" s="652"/>
      <c r="AX333" s="655"/>
      <c r="AY333" s="635"/>
      <c r="AZ333" s="635"/>
    </row>
    <row r="334" spans="1:52" ht="15.75" thickBot="1">
      <c r="A334" s="451"/>
      <c r="B334" s="175">
        <f>'5- Valoracion CUALITATIVA'!B369</f>
        <v>43.557168784029038</v>
      </c>
      <c r="C334" s="103" t="s">
        <v>113</v>
      </c>
      <c r="D334" s="161"/>
      <c r="E334" s="114" t="s">
        <v>0</v>
      </c>
      <c r="F334" s="107"/>
      <c r="G334" s="107"/>
      <c r="H334" s="107"/>
      <c r="I334" s="107"/>
      <c r="J334" s="107"/>
      <c r="K334" s="107"/>
      <c r="L334" s="185">
        <f t="shared" si="207"/>
        <v>0</v>
      </c>
      <c r="M334" s="185">
        <f t="shared" si="208"/>
        <v>0</v>
      </c>
      <c r="N334" s="185">
        <f t="shared" si="201"/>
        <v>0</v>
      </c>
      <c r="O334" s="112">
        <v>2</v>
      </c>
      <c r="P334" s="112">
        <v>1</v>
      </c>
      <c r="Q334" s="112">
        <v>4</v>
      </c>
      <c r="R334" s="112">
        <v>1</v>
      </c>
      <c r="S334" s="112">
        <v>2</v>
      </c>
      <c r="T334" s="112">
        <v>1</v>
      </c>
      <c r="U334" s="170">
        <f t="shared" si="202"/>
        <v>11</v>
      </c>
      <c r="V334" s="170">
        <f t="shared" si="209"/>
        <v>9.375</v>
      </c>
      <c r="W334" s="151">
        <f t="shared" si="203"/>
        <v>4.0834845735027221</v>
      </c>
      <c r="X334" s="664"/>
      <c r="Y334" s="425"/>
      <c r="Z334" s="425"/>
      <c r="AA334" s="425"/>
      <c r="AB334" s="425"/>
      <c r="AC334" s="425"/>
      <c r="AD334" s="425"/>
      <c r="AE334" s="425"/>
      <c r="AF334" s="425"/>
      <c r="AG334" s="652"/>
      <c r="AH334" s="155"/>
      <c r="AI334" s="112">
        <v>2</v>
      </c>
      <c r="AJ334" s="112">
        <v>1</v>
      </c>
      <c r="AK334" s="112">
        <v>4</v>
      </c>
      <c r="AL334" s="112">
        <v>1</v>
      </c>
      <c r="AM334" s="112">
        <v>2</v>
      </c>
      <c r="AN334" s="112">
        <v>1</v>
      </c>
      <c r="AO334" s="150">
        <f t="shared" si="204"/>
        <v>11</v>
      </c>
      <c r="AP334" s="150">
        <f t="shared" si="205"/>
        <v>9.375</v>
      </c>
      <c r="AQ334" s="151">
        <f t="shared" si="206"/>
        <v>4.0834845735027221</v>
      </c>
      <c r="AR334" s="655"/>
      <c r="AS334" s="425"/>
      <c r="AT334" s="425"/>
      <c r="AU334" s="425"/>
      <c r="AV334" s="425"/>
      <c r="AW334" s="652"/>
      <c r="AX334" s="655"/>
      <c r="AY334" s="635"/>
      <c r="AZ334" s="635"/>
    </row>
    <row r="335" spans="1:52" ht="15.75" thickBot="1">
      <c r="A335" s="451"/>
      <c r="B335" s="175">
        <f>'5- Valoracion CUALITATIVA'!B370</f>
        <v>43.557168784029038</v>
      </c>
      <c r="C335" s="103" t="s">
        <v>114</v>
      </c>
      <c r="D335" s="161"/>
      <c r="E335" s="114" t="s">
        <v>0</v>
      </c>
      <c r="F335" s="107"/>
      <c r="G335" s="107"/>
      <c r="H335" s="107"/>
      <c r="I335" s="107"/>
      <c r="J335" s="107"/>
      <c r="K335" s="107"/>
      <c r="L335" s="185">
        <f t="shared" si="207"/>
        <v>0</v>
      </c>
      <c r="M335" s="185">
        <f t="shared" si="208"/>
        <v>0</v>
      </c>
      <c r="N335" s="185">
        <f t="shared" si="201"/>
        <v>0</v>
      </c>
      <c r="O335" s="112">
        <v>2</v>
      </c>
      <c r="P335" s="112">
        <v>1</v>
      </c>
      <c r="Q335" s="112">
        <v>2</v>
      </c>
      <c r="R335" s="112">
        <v>1</v>
      </c>
      <c r="S335" s="112">
        <v>2</v>
      </c>
      <c r="T335" s="112">
        <v>1</v>
      </c>
      <c r="U335" s="170">
        <f t="shared" si="202"/>
        <v>9</v>
      </c>
      <c r="V335" s="170">
        <f t="shared" si="209"/>
        <v>3.125</v>
      </c>
      <c r="W335" s="151">
        <f t="shared" si="203"/>
        <v>1.3611615245009074</v>
      </c>
      <c r="X335" s="664"/>
      <c r="Y335" s="425"/>
      <c r="Z335" s="425"/>
      <c r="AA335" s="425"/>
      <c r="AB335" s="425"/>
      <c r="AC335" s="425"/>
      <c r="AD335" s="425"/>
      <c r="AE335" s="425"/>
      <c r="AF335" s="425"/>
      <c r="AG335" s="652"/>
      <c r="AH335" s="155"/>
      <c r="AI335" s="112">
        <v>2</v>
      </c>
      <c r="AJ335" s="112">
        <v>1</v>
      </c>
      <c r="AK335" s="112">
        <v>2</v>
      </c>
      <c r="AL335" s="112">
        <v>1</v>
      </c>
      <c r="AM335" s="112">
        <v>2</v>
      </c>
      <c r="AN335" s="112">
        <v>1</v>
      </c>
      <c r="AO335" s="150">
        <f t="shared" si="204"/>
        <v>9</v>
      </c>
      <c r="AP335" s="150">
        <f t="shared" si="205"/>
        <v>3.125</v>
      </c>
      <c r="AQ335" s="151">
        <f t="shared" si="206"/>
        <v>1.3611615245009074</v>
      </c>
      <c r="AR335" s="655"/>
      <c r="AS335" s="425"/>
      <c r="AT335" s="425"/>
      <c r="AU335" s="425"/>
      <c r="AV335" s="425"/>
      <c r="AW335" s="652"/>
      <c r="AX335" s="655"/>
      <c r="AY335" s="635"/>
      <c r="AZ335" s="635"/>
    </row>
    <row r="336" spans="1:52" ht="15.75" thickBot="1">
      <c r="A336" s="451"/>
      <c r="B336" s="175">
        <f>'5- Valoracion CUALITATIVA'!B371</f>
        <v>43.557168784029038</v>
      </c>
      <c r="C336" s="103" t="s">
        <v>115</v>
      </c>
      <c r="D336" s="161"/>
      <c r="E336" s="114" t="s">
        <v>0</v>
      </c>
      <c r="F336" s="107"/>
      <c r="G336" s="107"/>
      <c r="H336" s="107"/>
      <c r="I336" s="107"/>
      <c r="J336" s="107"/>
      <c r="K336" s="107"/>
      <c r="L336" s="185">
        <f t="shared" si="207"/>
        <v>0</v>
      </c>
      <c r="M336" s="185">
        <f t="shared" si="208"/>
        <v>0</v>
      </c>
      <c r="N336" s="185">
        <f t="shared" si="201"/>
        <v>0</v>
      </c>
      <c r="O336" s="112">
        <v>2</v>
      </c>
      <c r="P336" s="112">
        <v>1</v>
      </c>
      <c r="Q336" s="112">
        <v>2</v>
      </c>
      <c r="R336" s="112">
        <v>1</v>
      </c>
      <c r="S336" s="112">
        <v>2</v>
      </c>
      <c r="T336" s="112">
        <v>1</v>
      </c>
      <c r="U336" s="170">
        <f t="shared" si="202"/>
        <v>9</v>
      </c>
      <c r="V336" s="170">
        <f t="shared" si="209"/>
        <v>3.125</v>
      </c>
      <c r="W336" s="151">
        <f t="shared" si="203"/>
        <v>1.3611615245009074</v>
      </c>
      <c r="X336" s="664"/>
      <c r="Y336" s="425"/>
      <c r="Z336" s="425"/>
      <c r="AA336" s="425"/>
      <c r="AB336" s="425"/>
      <c r="AC336" s="425"/>
      <c r="AD336" s="425"/>
      <c r="AE336" s="425"/>
      <c r="AF336" s="425"/>
      <c r="AG336" s="652"/>
      <c r="AH336" s="155"/>
      <c r="AI336" s="112">
        <v>2</v>
      </c>
      <c r="AJ336" s="112">
        <v>1</v>
      </c>
      <c r="AK336" s="112">
        <v>2</v>
      </c>
      <c r="AL336" s="112">
        <v>1</v>
      </c>
      <c r="AM336" s="112">
        <v>2</v>
      </c>
      <c r="AN336" s="112">
        <v>1</v>
      </c>
      <c r="AO336" s="150">
        <f t="shared" si="204"/>
        <v>9</v>
      </c>
      <c r="AP336" s="150">
        <f t="shared" si="205"/>
        <v>3.125</v>
      </c>
      <c r="AQ336" s="151">
        <f t="shared" si="206"/>
        <v>1.3611615245009074</v>
      </c>
      <c r="AR336" s="655"/>
      <c r="AS336" s="425"/>
      <c r="AT336" s="425"/>
      <c r="AU336" s="425"/>
      <c r="AV336" s="425"/>
      <c r="AW336" s="652"/>
      <c r="AX336" s="655"/>
      <c r="AY336" s="635"/>
      <c r="AZ336" s="635"/>
    </row>
    <row r="337" spans="1:52" ht="15.75" thickBot="1">
      <c r="A337" s="451"/>
      <c r="B337" s="175">
        <f>'5- Valoracion CUALITATIVA'!B372</f>
        <v>43.557168784029038</v>
      </c>
      <c r="C337" s="103" t="s">
        <v>116</v>
      </c>
      <c r="D337" s="161"/>
      <c r="E337" s="114" t="s">
        <v>0</v>
      </c>
      <c r="F337" s="107"/>
      <c r="G337" s="107"/>
      <c r="H337" s="107"/>
      <c r="I337" s="107"/>
      <c r="J337" s="107"/>
      <c r="K337" s="107"/>
      <c r="L337" s="185">
        <f t="shared" si="207"/>
        <v>0</v>
      </c>
      <c r="M337" s="185">
        <f t="shared" si="208"/>
        <v>0</v>
      </c>
      <c r="N337" s="185">
        <f t="shared" si="201"/>
        <v>0</v>
      </c>
      <c r="O337" s="112">
        <v>2</v>
      </c>
      <c r="P337" s="112">
        <v>1</v>
      </c>
      <c r="Q337" s="112">
        <v>4</v>
      </c>
      <c r="R337" s="112">
        <v>1</v>
      </c>
      <c r="S337" s="112">
        <v>4</v>
      </c>
      <c r="T337" s="112">
        <v>1</v>
      </c>
      <c r="U337" s="170">
        <f t="shared" si="202"/>
        <v>13</v>
      </c>
      <c r="V337" s="170">
        <f t="shared" si="209"/>
        <v>15.625</v>
      </c>
      <c r="W337" s="151">
        <f t="shared" si="203"/>
        <v>6.8058076225045374</v>
      </c>
      <c r="X337" s="664"/>
      <c r="Y337" s="425"/>
      <c r="Z337" s="425"/>
      <c r="AA337" s="425"/>
      <c r="AB337" s="425"/>
      <c r="AC337" s="425"/>
      <c r="AD337" s="425"/>
      <c r="AE337" s="425"/>
      <c r="AF337" s="425"/>
      <c r="AG337" s="652"/>
      <c r="AH337" s="155"/>
      <c r="AI337" s="112">
        <v>2</v>
      </c>
      <c r="AJ337" s="112">
        <v>1</v>
      </c>
      <c r="AK337" s="112">
        <v>4</v>
      </c>
      <c r="AL337" s="112">
        <v>1</v>
      </c>
      <c r="AM337" s="112">
        <v>4</v>
      </c>
      <c r="AN337" s="112">
        <v>1</v>
      </c>
      <c r="AO337" s="150">
        <f t="shared" si="204"/>
        <v>13</v>
      </c>
      <c r="AP337" s="150">
        <f t="shared" si="205"/>
        <v>15.625</v>
      </c>
      <c r="AQ337" s="151">
        <f t="shared" si="206"/>
        <v>6.8058076225045374</v>
      </c>
      <c r="AR337" s="655"/>
      <c r="AS337" s="425"/>
      <c r="AT337" s="425"/>
      <c r="AU337" s="425"/>
      <c r="AV337" s="425"/>
      <c r="AW337" s="652"/>
      <c r="AX337" s="655"/>
      <c r="AY337" s="635"/>
      <c r="AZ337" s="635"/>
    </row>
    <row r="338" spans="1:52" ht="15.75" thickBot="1">
      <c r="A338" s="451"/>
      <c r="B338" s="175">
        <f>'5- Valoracion CUALITATIVA'!B373</f>
        <v>43.557168784029038</v>
      </c>
      <c r="C338" s="103" t="s">
        <v>193</v>
      </c>
      <c r="D338" s="161"/>
      <c r="E338" s="114" t="s">
        <v>0</v>
      </c>
      <c r="F338" s="107"/>
      <c r="G338" s="107"/>
      <c r="H338" s="107"/>
      <c r="I338" s="107"/>
      <c r="J338" s="107"/>
      <c r="K338" s="107"/>
      <c r="L338" s="185">
        <f t="shared" si="207"/>
        <v>0</v>
      </c>
      <c r="M338" s="185">
        <f t="shared" si="208"/>
        <v>0</v>
      </c>
      <c r="N338" s="185">
        <f t="shared" si="201"/>
        <v>0</v>
      </c>
      <c r="O338" s="112">
        <v>2</v>
      </c>
      <c r="P338" s="112">
        <v>1</v>
      </c>
      <c r="Q338" s="112">
        <v>2</v>
      </c>
      <c r="R338" s="112">
        <v>1</v>
      </c>
      <c r="S338" s="112">
        <v>2</v>
      </c>
      <c r="T338" s="112">
        <v>1</v>
      </c>
      <c r="U338" s="170">
        <f t="shared" si="202"/>
        <v>9</v>
      </c>
      <c r="V338" s="170">
        <f t="shared" si="209"/>
        <v>3.125</v>
      </c>
      <c r="W338" s="151">
        <f t="shared" si="203"/>
        <v>1.3611615245009074</v>
      </c>
      <c r="X338" s="664"/>
      <c r="Y338" s="425"/>
      <c r="Z338" s="425"/>
      <c r="AA338" s="425"/>
      <c r="AB338" s="425"/>
      <c r="AC338" s="425"/>
      <c r="AD338" s="425"/>
      <c r="AE338" s="425"/>
      <c r="AF338" s="425"/>
      <c r="AG338" s="652"/>
      <c r="AH338" s="155"/>
      <c r="AI338" s="112">
        <v>2</v>
      </c>
      <c r="AJ338" s="112">
        <v>1</v>
      </c>
      <c r="AK338" s="112">
        <v>2</v>
      </c>
      <c r="AL338" s="112">
        <v>1</v>
      </c>
      <c r="AM338" s="112">
        <v>2</v>
      </c>
      <c r="AN338" s="112">
        <v>1</v>
      </c>
      <c r="AO338" s="150">
        <f t="shared" si="204"/>
        <v>9</v>
      </c>
      <c r="AP338" s="150">
        <f t="shared" si="205"/>
        <v>3.125</v>
      </c>
      <c r="AQ338" s="151">
        <f t="shared" si="206"/>
        <v>1.3611615245009074</v>
      </c>
      <c r="AR338" s="655"/>
      <c r="AS338" s="425"/>
      <c r="AT338" s="425"/>
      <c r="AU338" s="425"/>
      <c r="AV338" s="425"/>
      <c r="AW338" s="652"/>
      <c r="AX338" s="655"/>
      <c r="AY338" s="635"/>
      <c r="AZ338" s="635"/>
    </row>
    <row r="339" spans="1:52" ht="15.75" thickBot="1">
      <c r="A339" s="451"/>
      <c r="B339" s="175">
        <f>'5- Valoracion CUALITATIVA'!B374</f>
        <v>43.557168784029038</v>
      </c>
      <c r="C339" s="103" t="s">
        <v>194</v>
      </c>
      <c r="D339" s="161"/>
      <c r="E339" s="114" t="s">
        <v>0</v>
      </c>
      <c r="F339" s="107"/>
      <c r="G339" s="107"/>
      <c r="H339" s="107"/>
      <c r="I339" s="107"/>
      <c r="J339" s="107"/>
      <c r="K339" s="107"/>
      <c r="L339" s="185">
        <f t="shared" si="207"/>
        <v>0</v>
      </c>
      <c r="M339" s="185">
        <f t="shared" si="208"/>
        <v>0</v>
      </c>
      <c r="N339" s="185">
        <f t="shared" si="201"/>
        <v>0</v>
      </c>
      <c r="O339" s="112">
        <v>2</v>
      </c>
      <c r="P339" s="112">
        <v>1</v>
      </c>
      <c r="Q339" s="112">
        <v>4</v>
      </c>
      <c r="R339" s="112">
        <v>1</v>
      </c>
      <c r="S339" s="112">
        <v>2</v>
      </c>
      <c r="T339" s="112">
        <v>1</v>
      </c>
      <c r="U339" s="170">
        <f t="shared" si="202"/>
        <v>11</v>
      </c>
      <c r="V339" s="170">
        <f t="shared" si="209"/>
        <v>9.375</v>
      </c>
      <c r="W339" s="151">
        <f t="shared" si="203"/>
        <v>4.0834845735027221</v>
      </c>
      <c r="X339" s="664"/>
      <c r="Y339" s="425"/>
      <c r="Z339" s="425"/>
      <c r="AA339" s="425"/>
      <c r="AB339" s="425"/>
      <c r="AC339" s="425"/>
      <c r="AD339" s="425"/>
      <c r="AE339" s="425"/>
      <c r="AF339" s="425"/>
      <c r="AG339" s="652"/>
      <c r="AH339" s="155"/>
      <c r="AI339" s="112">
        <v>2</v>
      </c>
      <c r="AJ339" s="112">
        <v>1</v>
      </c>
      <c r="AK339" s="112">
        <v>4</v>
      </c>
      <c r="AL339" s="112">
        <v>1</v>
      </c>
      <c r="AM339" s="112">
        <v>2</v>
      </c>
      <c r="AN339" s="112">
        <v>1</v>
      </c>
      <c r="AO339" s="150">
        <f t="shared" si="204"/>
        <v>11</v>
      </c>
      <c r="AP339" s="150">
        <f t="shared" si="205"/>
        <v>9.375</v>
      </c>
      <c r="AQ339" s="151">
        <f t="shared" si="206"/>
        <v>4.0834845735027221</v>
      </c>
      <c r="AR339" s="655"/>
      <c r="AS339" s="425"/>
      <c r="AT339" s="425"/>
      <c r="AU339" s="425"/>
      <c r="AV339" s="425"/>
      <c r="AW339" s="652"/>
      <c r="AX339" s="655"/>
      <c r="AY339" s="635"/>
      <c r="AZ339" s="635"/>
    </row>
    <row r="340" spans="1:52" ht="29.25" thickBot="1">
      <c r="A340" s="451"/>
      <c r="B340" s="175">
        <f>'5- Valoracion CUALITATIVA'!B375</f>
        <v>43.557168784029038</v>
      </c>
      <c r="C340" s="103" t="s">
        <v>199</v>
      </c>
      <c r="D340" s="161"/>
      <c r="E340" s="114" t="s">
        <v>0</v>
      </c>
      <c r="F340" s="107"/>
      <c r="G340" s="107"/>
      <c r="H340" s="107"/>
      <c r="I340" s="107"/>
      <c r="J340" s="107"/>
      <c r="K340" s="107"/>
      <c r="L340" s="185">
        <f t="shared" si="207"/>
        <v>0</v>
      </c>
      <c r="M340" s="185">
        <f t="shared" si="208"/>
        <v>0</v>
      </c>
      <c r="N340" s="185">
        <f t="shared" si="201"/>
        <v>0</v>
      </c>
      <c r="O340" s="112">
        <v>2</v>
      </c>
      <c r="P340" s="112">
        <v>1</v>
      </c>
      <c r="Q340" s="112">
        <v>2</v>
      </c>
      <c r="R340" s="112">
        <v>1</v>
      </c>
      <c r="S340" s="112">
        <v>2</v>
      </c>
      <c r="T340" s="112">
        <v>1</v>
      </c>
      <c r="U340" s="170">
        <f t="shared" si="202"/>
        <v>9</v>
      </c>
      <c r="V340" s="170">
        <f t="shared" si="209"/>
        <v>3.125</v>
      </c>
      <c r="W340" s="151">
        <f t="shared" si="203"/>
        <v>1.3611615245009074</v>
      </c>
      <c r="X340" s="664"/>
      <c r="Y340" s="425"/>
      <c r="Z340" s="425"/>
      <c r="AA340" s="425"/>
      <c r="AB340" s="425"/>
      <c r="AC340" s="425"/>
      <c r="AD340" s="425"/>
      <c r="AE340" s="425"/>
      <c r="AF340" s="425"/>
      <c r="AG340" s="652"/>
      <c r="AH340" s="155"/>
      <c r="AI340" s="112">
        <v>2</v>
      </c>
      <c r="AJ340" s="112">
        <v>1</v>
      </c>
      <c r="AK340" s="112">
        <v>2</v>
      </c>
      <c r="AL340" s="112">
        <v>1</v>
      </c>
      <c r="AM340" s="112">
        <v>2</v>
      </c>
      <c r="AN340" s="112">
        <v>1</v>
      </c>
      <c r="AO340" s="150">
        <f t="shared" si="204"/>
        <v>9</v>
      </c>
      <c r="AP340" s="150">
        <f t="shared" si="205"/>
        <v>3.125</v>
      </c>
      <c r="AQ340" s="151">
        <f t="shared" si="206"/>
        <v>1.3611615245009074</v>
      </c>
      <c r="AR340" s="655"/>
      <c r="AS340" s="425"/>
      <c r="AT340" s="425"/>
      <c r="AU340" s="425"/>
      <c r="AV340" s="425"/>
      <c r="AW340" s="652"/>
      <c r="AX340" s="655"/>
      <c r="AY340" s="635"/>
      <c r="AZ340" s="635"/>
    </row>
    <row r="341" spans="1:52" ht="15.75" thickBot="1">
      <c r="A341" s="451"/>
      <c r="B341" s="175">
        <f>'5- Valoracion CUALITATIVA'!B376</f>
        <v>43.557168784029038</v>
      </c>
      <c r="C341" s="103" t="s">
        <v>126</v>
      </c>
      <c r="D341" s="161"/>
      <c r="E341" s="114" t="s">
        <v>216</v>
      </c>
      <c r="F341" s="107">
        <v>4</v>
      </c>
      <c r="G341" s="107">
        <v>4</v>
      </c>
      <c r="H341" s="107">
        <v>12</v>
      </c>
      <c r="I341" s="107">
        <v>4</v>
      </c>
      <c r="J341" s="107">
        <v>4</v>
      </c>
      <c r="K341" s="107">
        <v>1</v>
      </c>
      <c r="L341" s="185">
        <f t="shared" si="207"/>
        <v>41</v>
      </c>
      <c r="M341" s="185">
        <f t="shared" si="208"/>
        <v>103.125</v>
      </c>
      <c r="N341" s="185">
        <f t="shared" si="201"/>
        <v>44.918330308529946</v>
      </c>
      <c r="O341" s="112"/>
      <c r="P341" s="112"/>
      <c r="Q341" s="112"/>
      <c r="R341" s="112"/>
      <c r="S341" s="112"/>
      <c r="T341" s="112"/>
      <c r="U341" s="170">
        <f t="shared" si="202"/>
        <v>0</v>
      </c>
      <c r="V341" s="170">
        <f t="shared" si="209"/>
        <v>0</v>
      </c>
      <c r="W341" s="151">
        <f t="shared" si="203"/>
        <v>0</v>
      </c>
      <c r="X341" s="664"/>
      <c r="Y341" s="425"/>
      <c r="Z341" s="425"/>
      <c r="AA341" s="425"/>
      <c r="AB341" s="425"/>
      <c r="AC341" s="425"/>
      <c r="AD341" s="425"/>
      <c r="AE341" s="425"/>
      <c r="AF341" s="425"/>
      <c r="AG341" s="652"/>
      <c r="AH341" s="155"/>
      <c r="AI341" s="112"/>
      <c r="AJ341" s="112"/>
      <c r="AK341" s="112"/>
      <c r="AL341" s="112"/>
      <c r="AM341" s="112"/>
      <c r="AN341" s="112"/>
      <c r="AO341" s="150">
        <f t="shared" si="204"/>
        <v>0</v>
      </c>
      <c r="AP341" s="150">
        <f t="shared" si="205"/>
        <v>0</v>
      </c>
      <c r="AQ341" s="151">
        <f t="shared" si="206"/>
        <v>0</v>
      </c>
      <c r="AR341" s="655"/>
      <c r="AS341" s="425"/>
      <c r="AT341" s="425"/>
      <c r="AU341" s="425"/>
      <c r="AV341" s="425"/>
      <c r="AW341" s="652"/>
      <c r="AX341" s="655"/>
      <c r="AY341" s="635"/>
      <c r="AZ341" s="635"/>
    </row>
    <row r="342" spans="1:52" ht="15.75" thickBot="1">
      <c r="A342" s="451"/>
      <c r="B342" s="175">
        <f>'5- Valoracion CUALITATIVA'!B377</f>
        <v>43.557168784029038</v>
      </c>
      <c r="C342" s="103" t="s">
        <v>128</v>
      </c>
      <c r="D342" s="161"/>
      <c r="E342" s="114" t="s">
        <v>0</v>
      </c>
      <c r="F342" s="107"/>
      <c r="G342" s="107"/>
      <c r="H342" s="107"/>
      <c r="I342" s="107"/>
      <c r="J342" s="107"/>
      <c r="K342" s="107"/>
      <c r="L342" s="185">
        <f t="shared" si="207"/>
        <v>0</v>
      </c>
      <c r="M342" s="185">
        <f t="shared" si="208"/>
        <v>0</v>
      </c>
      <c r="N342" s="185">
        <f t="shared" si="201"/>
        <v>0</v>
      </c>
      <c r="O342" s="112">
        <v>2</v>
      </c>
      <c r="P342" s="112">
        <v>2</v>
      </c>
      <c r="Q342" s="112">
        <v>4</v>
      </c>
      <c r="R342" s="112">
        <v>1</v>
      </c>
      <c r="S342" s="112">
        <v>2</v>
      </c>
      <c r="T342" s="112">
        <v>1</v>
      </c>
      <c r="U342" s="170">
        <f t="shared" si="202"/>
        <v>12</v>
      </c>
      <c r="V342" s="170">
        <f t="shared" si="209"/>
        <v>12.5</v>
      </c>
      <c r="W342" s="151">
        <f t="shared" si="203"/>
        <v>5.4446460980036298</v>
      </c>
      <c r="X342" s="664"/>
      <c r="Y342" s="425"/>
      <c r="Z342" s="425"/>
      <c r="AA342" s="425"/>
      <c r="AB342" s="425"/>
      <c r="AC342" s="425"/>
      <c r="AD342" s="425"/>
      <c r="AE342" s="425"/>
      <c r="AF342" s="425"/>
      <c r="AG342" s="652"/>
      <c r="AH342" s="155"/>
      <c r="AI342" s="112">
        <v>2</v>
      </c>
      <c r="AJ342" s="112">
        <v>2</v>
      </c>
      <c r="AK342" s="112">
        <v>4</v>
      </c>
      <c r="AL342" s="112">
        <v>1</v>
      </c>
      <c r="AM342" s="112">
        <v>2</v>
      </c>
      <c r="AN342" s="112">
        <v>1</v>
      </c>
      <c r="AO342" s="150">
        <f t="shared" si="204"/>
        <v>12</v>
      </c>
      <c r="AP342" s="150">
        <f t="shared" si="205"/>
        <v>12.5</v>
      </c>
      <c r="AQ342" s="151">
        <f t="shared" si="206"/>
        <v>5.4446460980036298</v>
      </c>
      <c r="AR342" s="655"/>
      <c r="AS342" s="425"/>
      <c r="AT342" s="425"/>
      <c r="AU342" s="425"/>
      <c r="AV342" s="425"/>
      <c r="AW342" s="652"/>
      <c r="AX342" s="655"/>
      <c r="AY342" s="635"/>
      <c r="AZ342" s="635"/>
    </row>
    <row r="343" spans="1:52" ht="15.75" thickBot="1">
      <c r="A343" s="451"/>
      <c r="B343" s="175">
        <f>'5- Valoracion CUALITATIVA'!B378</f>
        <v>43.557168784029038</v>
      </c>
      <c r="C343" s="103" t="s">
        <v>200</v>
      </c>
      <c r="D343" s="161"/>
      <c r="E343" s="114" t="s">
        <v>0</v>
      </c>
      <c r="F343" s="107"/>
      <c r="G343" s="107"/>
      <c r="H343" s="107"/>
      <c r="I343" s="107"/>
      <c r="J343" s="107"/>
      <c r="K343" s="107"/>
      <c r="L343" s="185">
        <f t="shared" si="207"/>
        <v>0</v>
      </c>
      <c r="M343" s="185">
        <f t="shared" si="208"/>
        <v>0</v>
      </c>
      <c r="N343" s="185">
        <f t="shared" si="201"/>
        <v>0</v>
      </c>
      <c r="O343" s="112">
        <v>2</v>
      </c>
      <c r="P343" s="112">
        <v>1</v>
      </c>
      <c r="Q343" s="112">
        <v>2</v>
      </c>
      <c r="R343" s="112">
        <v>1</v>
      </c>
      <c r="S343" s="112">
        <v>2</v>
      </c>
      <c r="T343" s="112">
        <v>1</v>
      </c>
      <c r="U343" s="170">
        <f t="shared" si="202"/>
        <v>9</v>
      </c>
      <c r="V343" s="170">
        <f t="shared" si="209"/>
        <v>3.125</v>
      </c>
      <c r="W343" s="151">
        <f t="shared" si="203"/>
        <v>1.3611615245009074</v>
      </c>
      <c r="X343" s="664"/>
      <c r="Y343" s="425"/>
      <c r="Z343" s="425"/>
      <c r="AA343" s="425"/>
      <c r="AB343" s="425"/>
      <c r="AC343" s="425"/>
      <c r="AD343" s="425"/>
      <c r="AE343" s="425"/>
      <c r="AF343" s="425"/>
      <c r="AG343" s="652"/>
      <c r="AH343" s="155"/>
      <c r="AI343" s="112">
        <v>2</v>
      </c>
      <c r="AJ343" s="112">
        <v>1</v>
      </c>
      <c r="AK343" s="112">
        <v>2</v>
      </c>
      <c r="AL343" s="112">
        <v>1</v>
      </c>
      <c r="AM343" s="112">
        <v>2</v>
      </c>
      <c r="AN343" s="112">
        <v>1</v>
      </c>
      <c r="AO343" s="150">
        <f t="shared" si="204"/>
        <v>9</v>
      </c>
      <c r="AP343" s="150">
        <f t="shared" si="205"/>
        <v>3.125</v>
      </c>
      <c r="AQ343" s="151">
        <f t="shared" si="206"/>
        <v>1.3611615245009074</v>
      </c>
      <c r="AR343" s="655"/>
      <c r="AS343" s="425"/>
      <c r="AT343" s="425"/>
      <c r="AU343" s="425"/>
      <c r="AV343" s="425"/>
      <c r="AW343" s="652"/>
      <c r="AX343" s="655"/>
      <c r="AY343" s="635"/>
      <c r="AZ343" s="635"/>
    </row>
    <row r="344" spans="1:52" ht="15.75" thickBot="1">
      <c r="A344" s="451"/>
      <c r="B344" s="175">
        <f>'5- Valoracion CUALITATIVA'!B379</f>
        <v>43.557168784029038</v>
      </c>
      <c r="C344" s="103" t="s">
        <v>130</v>
      </c>
      <c r="D344" s="161"/>
      <c r="E344" s="114" t="s">
        <v>0</v>
      </c>
      <c r="F344" s="107"/>
      <c r="G344" s="107"/>
      <c r="H344" s="107"/>
      <c r="I344" s="107"/>
      <c r="J344" s="107"/>
      <c r="K344" s="107"/>
      <c r="L344" s="185">
        <f t="shared" si="207"/>
        <v>0</v>
      </c>
      <c r="M344" s="185">
        <f t="shared" si="208"/>
        <v>0</v>
      </c>
      <c r="N344" s="185">
        <f t="shared" si="201"/>
        <v>0</v>
      </c>
      <c r="O344" s="112">
        <v>1</v>
      </c>
      <c r="P344" s="112">
        <v>2</v>
      </c>
      <c r="Q344" s="112">
        <v>4</v>
      </c>
      <c r="R344" s="112">
        <v>4</v>
      </c>
      <c r="S344" s="112">
        <v>4</v>
      </c>
      <c r="T344" s="112">
        <v>1</v>
      </c>
      <c r="U344" s="170">
        <f t="shared" si="202"/>
        <v>16</v>
      </c>
      <c r="V344" s="170">
        <f t="shared" si="209"/>
        <v>25</v>
      </c>
      <c r="W344" s="151">
        <f t="shared" si="203"/>
        <v>10.88929219600726</v>
      </c>
      <c r="X344" s="664"/>
      <c r="Y344" s="425"/>
      <c r="Z344" s="425"/>
      <c r="AA344" s="425"/>
      <c r="AB344" s="425"/>
      <c r="AC344" s="425"/>
      <c r="AD344" s="425"/>
      <c r="AE344" s="425"/>
      <c r="AF344" s="425"/>
      <c r="AG344" s="652"/>
      <c r="AH344" s="155"/>
      <c r="AI344" s="112">
        <v>1</v>
      </c>
      <c r="AJ344" s="112">
        <v>2</v>
      </c>
      <c r="AK344" s="112">
        <v>4</v>
      </c>
      <c r="AL344" s="112">
        <v>4</v>
      </c>
      <c r="AM344" s="112">
        <v>4</v>
      </c>
      <c r="AN344" s="112">
        <v>1</v>
      </c>
      <c r="AO344" s="150">
        <f t="shared" si="204"/>
        <v>16</v>
      </c>
      <c r="AP344" s="150">
        <f t="shared" si="205"/>
        <v>25</v>
      </c>
      <c r="AQ344" s="151">
        <f t="shared" si="206"/>
        <v>10.88929219600726</v>
      </c>
      <c r="AR344" s="655"/>
      <c r="AS344" s="425"/>
      <c r="AT344" s="425"/>
      <c r="AU344" s="425"/>
      <c r="AV344" s="425"/>
      <c r="AW344" s="652"/>
      <c r="AX344" s="655"/>
      <c r="AY344" s="635"/>
      <c r="AZ344" s="635"/>
    </row>
    <row r="345" spans="1:52" ht="15.75" thickBot="1">
      <c r="A345" s="451"/>
      <c r="B345" s="175">
        <f>'5- Valoracion CUALITATIVA'!B380</f>
        <v>43.557168784029038</v>
      </c>
      <c r="C345" s="103" t="s">
        <v>131</v>
      </c>
      <c r="D345" s="161"/>
      <c r="E345" s="114" t="s">
        <v>0</v>
      </c>
      <c r="F345" s="107"/>
      <c r="G345" s="107"/>
      <c r="H345" s="107"/>
      <c r="I345" s="107"/>
      <c r="J345" s="107"/>
      <c r="K345" s="107"/>
      <c r="L345" s="185">
        <f t="shared" si="207"/>
        <v>0</v>
      </c>
      <c r="M345" s="185">
        <f t="shared" si="208"/>
        <v>0</v>
      </c>
      <c r="N345" s="185">
        <f t="shared" si="201"/>
        <v>0</v>
      </c>
      <c r="O345" s="112">
        <v>1</v>
      </c>
      <c r="P345" s="112">
        <v>1</v>
      </c>
      <c r="Q345" s="112">
        <v>2</v>
      </c>
      <c r="R345" s="112">
        <v>1</v>
      </c>
      <c r="S345" s="112">
        <v>2</v>
      </c>
      <c r="T345" s="112">
        <v>1</v>
      </c>
      <c r="U345" s="170">
        <f t="shared" si="202"/>
        <v>8</v>
      </c>
      <c r="V345" s="170">
        <f t="shared" si="209"/>
        <v>0</v>
      </c>
      <c r="W345" s="151">
        <f t="shared" si="203"/>
        <v>0</v>
      </c>
      <c r="X345" s="664"/>
      <c r="Y345" s="425"/>
      <c r="Z345" s="425"/>
      <c r="AA345" s="425"/>
      <c r="AB345" s="425"/>
      <c r="AC345" s="425"/>
      <c r="AD345" s="425"/>
      <c r="AE345" s="425"/>
      <c r="AF345" s="425"/>
      <c r="AG345" s="653"/>
      <c r="AH345" s="155"/>
      <c r="AI345" s="112">
        <v>1</v>
      </c>
      <c r="AJ345" s="112">
        <v>1</v>
      </c>
      <c r="AK345" s="112">
        <v>2</v>
      </c>
      <c r="AL345" s="112">
        <v>1</v>
      </c>
      <c r="AM345" s="112">
        <v>2</v>
      </c>
      <c r="AN345" s="112">
        <v>1</v>
      </c>
      <c r="AO345" s="150">
        <f t="shared" si="204"/>
        <v>8</v>
      </c>
      <c r="AP345" s="150">
        <f t="shared" si="205"/>
        <v>0</v>
      </c>
      <c r="AQ345" s="151">
        <f t="shared" si="206"/>
        <v>0</v>
      </c>
      <c r="AR345" s="655"/>
      <c r="AS345" s="425"/>
      <c r="AT345" s="425"/>
      <c r="AU345" s="425"/>
      <c r="AV345" s="425"/>
      <c r="AW345" s="653"/>
      <c r="AX345" s="655"/>
      <c r="AY345" s="635"/>
      <c r="AZ345" s="635"/>
    </row>
    <row r="346" spans="1:52" ht="15.75" thickBot="1">
      <c r="A346" s="452"/>
      <c r="B346" s="175">
        <f>'5- Valoracion CUALITATIVA'!B381</f>
        <v>43.557168784029038</v>
      </c>
      <c r="C346" s="638"/>
      <c r="D346" s="639"/>
      <c r="E346" s="640"/>
      <c r="F346" s="641" t="s">
        <v>183</v>
      </c>
      <c r="G346" s="642"/>
      <c r="H346" s="642"/>
      <c r="I346" s="642"/>
      <c r="J346" s="642"/>
      <c r="K346" s="640"/>
      <c r="L346" s="165">
        <f>IF(SUM($L331:$L345),(1-EXP(-((SUM($L331:$L345)/COUNTIF($L331:$L345,"&gt;0"))^1)))*($E$6-(MAX($L331:$L345)))*(1-1/(EXP((((COUNTIF($L331:$L345,"&gt;0")^1)-1)*0.1))))+(MAX($L331:$L345)),0)</f>
        <v>41</v>
      </c>
      <c r="M346" s="166">
        <f t="shared" ref="M346" si="210">IF($L346&lt;&gt;0,(($L346-$M$6)/($E$6-$M$6))*100,0)</f>
        <v>103.125</v>
      </c>
      <c r="N346" s="167">
        <f>IF(SUM($L331:$L345),(($M346*$B346)/100),0)</f>
        <v>44.918330308529946</v>
      </c>
      <c r="O346" s="643" t="s">
        <v>184</v>
      </c>
      <c r="P346" s="642"/>
      <c r="Q346" s="642"/>
      <c r="R346" s="642"/>
      <c r="S346" s="642"/>
      <c r="T346" s="640"/>
      <c r="U346" s="165">
        <f>IF(SUM($U331:$U345),(1-EXP(-((SUM($U331:$U345)/COUNTIF($U331:$U345,"&gt;0"))^1)))*($E$6-(MAX($U331:$U345)))*(1-1/(EXP((((COUNTIF($U331:$U345,"&gt;0")^1)-1)*0.1))))+(MAX($U331:$U345)),0)</f>
        <v>33.458820202288301</v>
      </c>
      <c r="V346" s="166">
        <f t="shared" si="209"/>
        <v>79.558813132150945</v>
      </c>
      <c r="W346" s="167">
        <f>IF(SUM($U331:$U345),(($V346*$B346)/100),0)</f>
        <v>34.653566518541247</v>
      </c>
      <c r="X346" s="139" t="s">
        <v>158</v>
      </c>
      <c r="Y346" s="140">
        <f>$N346-$W346</f>
        <v>10.264763789988699</v>
      </c>
      <c r="Z346" s="644" t="s">
        <v>240</v>
      </c>
      <c r="AA346" s="639"/>
      <c r="AB346" s="639"/>
      <c r="AC346" s="639"/>
      <c r="AD346" s="639"/>
      <c r="AE346" s="639"/>
      <c r="AF346" s="639"/>
      <c r="AG346" s="645"/>
      <c r="AH346" s="646" t="s">
        <v>185</v>
      </c>
      <c r="AI346" s="639"/>
      <c r="AJ346" s="639"/>
      <c r="AK346" s="639"/>
      <c r="AL346" s="639"/>
      <c r="AM346" s="639"/>
      <c r="AN346" s="647"/>
      <c r="AO346" s="156">
        <f>IF(SUM($AO331:$AO345),(1-EXP(-((SUM($AO331:$AO345)/COUNTIF($AO331:$AO345,"&gt;0"))^1)))*($E$6-(MAX($AO331:$AO345)))*(1-1/(EXP((((COUNTIF($AO331:$AO345,"&gt;0")^1)-1)*0.1))))+(MAX($AO331:$AO345)),0)</f>
        <v>33.458820202288301</v>
      </c>
      <c r="AP346" s="156">
        <f t="shared" si="205"/>
        <v>79.558813132150945</v>
      </c>
      <c r="AQ346" s="157">
        <f>IF(SUM($AO331:$AO345),(($AP346*$B346)/100),0)</f>
        <v>34.653566518541247</v>
      </c>
      <c r="AR346" s="158" t="s">
        <v>186</v>
      </c>
      <c r="AS346" s="159">
        <f>$N346-$AQ346</f>
        <v>10.264763789988699</v>
      </c>
      <c r="AT346" s="648"/>
      <c r="AU346" s="639"/>
      <c r="AV346" s="639"/>
      <c r="AW346" s="645"/>
      <c r="AX346" s="649"/>
      <c r="AY346" s="645"/>
      <c r="AZ346" s="637"/>
    </row>
    <row r="348" spans="1:52" ht="15.75" thickBot="1"/>
    <row r="349" spans="1:52">
      <c r="A349" s="672" t="s">
        <v>146</v>
      </c>
      <c r="B349" s="673" t="s">
        <v>147</v>
      </c>
      <c r="C349" s="674" t="s">
        <v>148</v>
      </c>
      <c r="D349" s="676" t="s">
        <v>149</v>
      </c>
      <c r="E349" s="677" t="s">
        <v>150</v>
      </c>
      <c r="F349" s="631" t="s">
        <v>241</v>
      </c>
      <c r="G349" s="632"/>
      <c r="H349" s="632"/>
      <c r="I349" s="632"/>
      <c r="J349" s="632"/>
      <c r="K349" s="633"/>
      <c r="L349" s="665" t="s">
        <v>152</v>
      </c>
      <c r="M349" s="632"/>
      <c r="N349" s="666"/>
      <c r="O349" s="667" t="s">
        <v>225</v>
      </c>
      <c r="P349" s="658"/>
      <c r="Q349" s="658"/>
      <c r="R349" s="658"/>
      <c r="S349" s="658"/>
      <c r="T349" s="668"/>
      <c r="U349" s="657" t="s">
        <v>152</v>
      </c>
      <c r="V349" s="658"/>
      <c r="W349" s="659"/>
      <c r="X349" s="669" t="s">
        <v>226</v>
      </c>
      <c r="Y349" s="658"/>
      <c r="Z349" s="658"/>
      <c r="AA349" s="658"/>
      <c r="AB349" s="658"/>
      <c r="AC349" s="658"/>
      <c r="AD349" s="658"/>
      <c r="AE349" s="658"/>
      <c r="AF349" s="658"/>
      <c r="AG349" s="658"/>
      <c r="AH349" s="670" t="s">
        <v>154</v>
      </c>
      <c r="AI349" s="657" t="s">
        <v>227</v>
      </c>
      <c r="AJ349" s="658"/>
      <c r="AK349" s="658"/>
      <c r="AL349" s="658"/>
      <c r="AM349" s="658"/>
      <c r="AN349" s="668"/>
      <c r="AO349" s="657" t="s">
        <v>152</v>
      </c>
      <c r="AP349" s="658"/>
      <c r="AQ349" s="659"/>
      <c r="AR349" s="660" t="s">
        <v>228</v>
      </c>
      <c r="AS349" s="658"/>
      <c r="AT349" s="658"/>
      <c r="AU349" s="658"/>
      <c r="AV349" s="658"/>
      <c r="AW349" s="659"/>
      <c r="AX349" s="661" t="s">
        <v>229</v>
      </c>
      <c r="AY349" s="659"/>
      <c r="AZ349" s="662" t="s">
        <v>157</v>
      </c>
    </row>
    <row r="350" spans="1:52" ht="19.5" thickBot="1">
      <c r="A350" s="671"/>
      <c r="B350" s="637"/>
      <c r="C350" s="675"/>
      <c r="D350" s="675"/>
      <c r="E350" s="678"/>
      <c r="F350" s="181" t="s">
        <v>160</v>
      </c>
      <c r="G350" s="182" t="s">
        <v>161</v>
      </c>
      <c r="H350" s="182" t="s">
        <v>162</v>
      </c>
      <c r="I350" s="182" t="s">
        <v>163</v>
      </c>
      <c r="J350" s="182" t="s">
        <v>164</v>
      </c>
      <c r="K350" s="182" t="s">
        <v>165</v>
      </c>
      <c r="L350" s="186" t="s">
        <v>242</v>
      </c>
      <c r="M350" s="186" t="s">
        <v>243</v>
      </c>
      <c r="N350" s="187" t="s">
        <v>244</v>
      </c>
      <c r="O350" s="184" t="s">
        <v>160</v>
      </c>
      <c r="P350" s="141" t="s">
        <v>161</v>
      </c>
      <c r="Q350" s="141" t="s">
        <v>162</v>
      </c>
      <c r="R350" s="141" t="s">
        <v>163</v>
      </c>
      <c r="S350" s="141" t="s">
        <v>164</v>
      </c>
      <c r="T350" s="141" t="s">
        <v>165</v>
      </c>
      <c r="U350" s="142" t="s">
        <v>245</v>
      </c>
      <c r="V350" s="142" t="s">
        <v>246</v>
      </c>
      <c r="W350" s="143" t="s">
        <v>247</v>
      </c>
      <c r="X350" s="136" t="s">
        <v>230</v>
      </c>
      <c r="Y350" s="137" t="s">
        <v>236</v>
      </c>
      <c r="Z350" s="137" t="s">
        <v>237</v>
      </c>
      <c r="AA350" s="137" t="s">
        <v>238</v>
      </c>
      <c r="AB350" s="137" t="s">
        <v>239</v>
      </c>
      <c r="AC350" s="137" t="s">
        <v>231</v>
      </c>
      <c r="AD350" s="137" t="s">
        <v>232</v>
      </c>
      <c r="AE350" s="137" t="s">
        <v>233</v>
      </c>
      <c r="AF350" s="137" t="s">
        <v>234</v>
      </c>
      <c r="AG350" s="138" t="s">
        <v>235</v>
      </c>
      <c r="AH350" s="671"/>
      <c r="AI350" s="141" t="s">
        <v>248</v>
      </c>
      <c r="AJ350" s="141" t="s">
        <v>249</v>
      </c>
      <c r="AK350" s="141" t="s">
        <v>250</v>
      </c>
      <c r="AL350" s="141" t="s">
        <v>251</v>
      </c>
      <c r="AM350" s="141" t="s">
        <v>252</v>
      </c>
      <c r="AN350" s="141" t="s">
        <v>253</v>
      </c>
      <c r="AO350" s="142" t="s">
        <v>254</v>
      </c>
      <c r="AP350" s="142" t="s">
        <v>255</v>
      </c>
      <c r="AQ350" s="142" t="s">
        <v>256</v>
      </c>
      <c r="AR350" s="144" t="s">
        <v>257</v>
      </c>
      <c r="AS350" s="137" t="s">
        <v>258</v>
      </c>
      <c r="AT350" s="137" t="s">
        <v>259</v>
      </c>
      <c r="AU350" s="137" t="s">
        <v>260</v>
      </c>
      <c r="AV350" s="137" t="s">
        <v>261</v>
      </c>
      <c r="AW350" s="145" t="s">
        <v>262</v>
      </c>
      <c r="AX350" s="146" t="s">
        <v>156</v>
      </c>
      <c r="AY350" s="147" t="s">
        <v>263</v>
      </c>
      <c r="AZ350" s="637"/>
    </row>
    <row r="351" spans="1:52" ht="15.75" customHeight="1" thickBot="1">
      <c r="A351" s="450" t="s">
        <v>211</v>
      </c>
      <c r="B351" s="175">
        <f>'5- Valoracion CUALITATIVA'!B386</f>
        <v>32.667876588021777</v>
      </c>
      <c r="C351" s="87" t="s">
        <v>108</v>
      </c>
      <c r="D351" s="160"/>
      <c r="E351" s="89" t="s">
        <v>0</v>
      </c>
      <c r="F351" s="91"/>
      <c r="G351" s="91"/>
      <c r="H351" s="91"/>
      <c r="I351" s="91"/>
      <c r="J351" s="91"/>
      <c r="K351" s="91"/>
      <c r="L351" s="185">
        <f>(3*$F351)+(2*$G351)+$H351+$I351+$J351+$K351</f>
        <v>0</v>
      </c>
      <c r="M351" s="185">
        <f>IF($L351&lt;&gt;0,(($L351-$M$6)/($E$6-$M$6))*100,0)</f>
        <v>0</v>
      </c>
      <c r="N351" s="185">
        <f t="shared" ref="N351:N359" si="211">($M351*$B351)/100</f>
        <v>0</v>
      </c>
      <c r="O351" s="95">
        <v>1</v>
      </c>
      <c r="P351" s="95">
        <v>1</v>
      </c>
      <c r="Q351" s="95">
        <v>2</v>
      </c>
      <c r="R351" s="95">
        <v>1</v>
      </c>
      <c r="S351" s="95">
        <v>2</v>
      </c>
      <c r="T351" s="95">
        <v>1</v>
      </c>
      <c r="U351" s="150">
        <f t="shared" ref="U351:U359" si="212">$O351+$P351+$Q351+$R351+$S351+$T351</f>
        <v>8</v>
      </c>
      <c r="V351" s="150">
        <f>IF($U351&lt;&gt;0,(($U351-$M$6)/($E$6-$M$6))*100,0)</f>
        <v>0</v>
      </c>
      <c r="W351" s="151">
        <f t="shared" ref="W351:W359" si="213">($V351*$B351)/100</f>
        <v>0</v>
      </c>
      <c r="X351" s="663">
        <v>276</v>
      </c>
      <c r="Y351" s="650">
        <v>0</v>
      </c>
      <c r="Z351" s="650">
        <v>2</v>
      </c>
      <c r="AA351" s="650">
        <v>1</v>
      </c>
      <c r="AB351" s="650">
        <v>0.8</v>
      </c>
      <c r="AC351" s="650">
        <f>+AB351-AA351</f>
        <v>-0.19999999999999996</v>
      </c>
      <c r="AD351" s="650">
        <v>0.25</v>
      </c>
      <c r="AE351" s="650">
        <f>(1/(1+$AD351))+(($AD351*(ABS(($M360-$V360))-50))/(50*(1+$AD351)))</f>
        <v>0.75124210021553139</v>
      </c>
      <c r="AF351" s="650">
        <f>$AE351*$AC351</f>
        <v>-0.15024842004310623</v>
      </c>
      <c r="AG351" s="651">
        <f>$AF351*$B351</f>
        <v>-4.908296843513452</v>
      </c>
      <c r="AH351" s="152"/>
      <c r="AI351" s="95">
        <v>1</v>
      </c>
      <c r="AJ351" s="95">
        <v>1</v>
      </c>
      <c r="AK351" s="95">
        <v>2</v>
      </c>
      <c r="AL351" s="95">
        <v>1</v>
      </c>
      <c r="AM351" s="95">
        <v>2</v>
      </c>
      <c r="AN351" s="95">
        <v>1</v>
      </c>
      <c r="AO351" s="150">
        <f t="shared" ref="AO351:AO359" si="214">$AI351+$AJ351+$AK351+$AL351+$AM351+$AN351</f>
        <v>8</v>
      </c>
      <c r="AP351" s="150">
        <f t="shared" ref="AP351:AP360" si="215">IF($AO351&lt;&gt;0,(($AO351-$M$6)/($E$6-$M$6))*100,0)</f>
        <v>0</v>
      </c>
      <c r="AQ351" s="151">
        <f t="shared" ref="AQ351:AQ359" si="216">($AP351*$B351)/100</f>
        <v>0</v>
      </c>
      <c r="AR351" s="656">
        <v>2</v>
      </c>
      <c r="AS351" s="650">
        <v>0.8</v>
      </c>
      <c r="AT351" s="650">
        <f>+AS351-AA351</f>
        <v>-0.19999999999999996</v>
      </c>
      <c r="AU351" s="650">
        <f>(1/(1+$AD351))+(($AD351*(ABS(($M360-$AP360))-50))/(50*(1+$AD351)))</f>
        <v>0.75124210021553139</v>
      </c>
      <c r="AV351" s="650">
        <f>$AT351*$AU351</f>
        <v>-0.15024842004310623</v>
      </c>
      <c r="AW351" s="651">
        <f>$AV351*$B351</f>
        <v>-4.908296843513452</v>
      </c>
      <c r="AX351" s="654">
        <f>$AS360-$Y360</f>
        <v>0</v>
      </c>
      <c r="AY351" s="634">
        <f>$AW351-$AG351</f>
        <v>0</v>
      </c>
      <c r="AZ351" s="636"/>
    </row>
    <row r="352" spans="1:52" ht="15.75" thickBot="1">
      <c r="A352" s="451"/>
      <c r="B352" s="175">
        <f>'5- Valoracion CUALITATIVA'!B387</f>
        <v>32.667876588021777</v>
      </c>
      <c r="C352" s="103" t="s">
        <v>187</v>
      </c>
      <c r="D352" s="161"/>
      <c r="E352" s="114" t="s">
        <v>0</v>
      </c>
      <c r="F352" s="91"/>
      <c r="G352" s="91"/>
      <c r="H352" s="91"/>
      <c r="I352" s="91"/>
      <c r="J352" s="91"/>
      <c r="K352" s="91"/>
      <c r="L352" s="185">
        <f t="shared" ref="L352:L359" si="217">(3*$F352)+(2*$G352)+$H352+$I352+$J352+$K352</f>
        <v>0</v>
      </c>
      <c r="M352" s="185">
        <f t="shared" ref="M352:M359" si="218">IF($L352&lt;&gt;0,(($L352-$M$6)/($E$6-$M$6))*100,0)</f>
        <v>0</v>
      </c>
      <c r="N352" s="185">
        <f t="shared" si="211"/>
        <v>0</v>
      </c>
      <c r="O352" s="112">
        <v>1</v>
      </c>
      <c r="P352" s="112">
        <v>1</v>
      </c>
      <c r="Q352" s="112">
        <v>4</v>
      </c>
      <c r="R352" s="112">
        <v>1</v>
      </c>
      <c r="S352" s="112">
        <v>2</v>
      </c>
      <c r="T352" s="112">
        <v>1</v>
      </c>
      <c r="U352" s="164">
        <f t="shared" si="212"/>
        <v>10</v>
      </c>
      <c r="V352" s="164">
        <f t="shared" ref="V352:V360" si="219">IF($U352&lt;&gt;0,(($U352-$M$6)/($E$6-$M$6))*100,0)</f>
        <v>6.25</v>
      </c>
      <c r="W352" s="151">
        <f t="shared" si="213"/>
        <v>2.041742286751361</v>
      </c>
      <c r="X352" s="664"/>
      <c r="Y352" s="425"/>
      <c r="Z352" s="425"/>
      <c r="AA352" s="425"/>
      <c r="AB352" s="425"/>
      <c r="AC352" s="425"/>
      <c r="AD352" s="425"/>
      <c r="AE352" s="425"/>
      <c r="AF352" s="425"/>
      <c r="AG352" s="652"/>
      <c r="AH352" s="155"/>
      <c r="AI352" s="112">
        <v>1</v>
      </c>
      <c r="AJ352" s="112">
        <v>1</v>
      </c>
      <c r="AK352" s="112">
        <v>4</v>
      </c>
      <c r="AL352" s="112">
        <v>1</v>
      </c>
      <c r="AM352" s="112">
        <v>2</v>
      </c>
      <c r="AN352" s="112">
        <v>1</v>
      </c>
      <c r="AO352" s="150">
        <f t="shared" si="214"/>
        <v>10</v>
      </c>
      <c r="AP352" s="150">
        <f t="shared" si="215"/>
        <v>6.25</v>
      </c>
      <c r="AQ352" s="151">
        <f t="shared" si="216"/>
        <v>2.041742286751361</v>
      </c>
      <c r="AR352" s="655"/>
      <c r="AS352" s="425"/>
      <c r="AT352" s="425"/>
      <c r="AU352" s="425"/>
      <c r="AV352" s="425"/>
      <c r="AW352" s="652"/>
      <c r="AX352" s="655"/>
      <c r="AY352" s="635"/>
      <c r="AZ352" s="635"/>
    </row>
    <row r="353" spans="1:52" ht="15.75" thickBot="1">
      <c r="A353" s="451"/>
      <c r="B353" s="175">
        <f>'5- Valoracion CUALITATIVA'!B388</f>
        <v>32.667876588021777</v>
      </c>
      <c r="C353" s="103" t="s">
        <v>113</v>
      </c>
      <c r="D353" s="161"/>
      <c r="E353" s="114" t="s">
        <v>0</v>
      </c>
      <c r="F353" s="107"/>
      <c r="G353" s="107"/>
      <c r="H353" s="107"/>
      <c r="I353" s="107"/>
      <c r="J353" s="107"/>
      <c r="K353" s="107"/>
      <c r="L353" s="185">
        <f t="shared" si="217"/>
        <v>0</v>
      </c>
      <c r="M353" s="185">
        <f t="shared" si="218"/>
        <v>0</v>
      </c>
      <c r="N353" s="185">
        <f t="shared" si="211"/>
        <v>0</v>
      </c>
      <c r="O353" s="112">
        <v>1</v>
      </c>
      <c r="P353" s="112">
        <v>1</v>
      </c>
      <c r="Q353" s="112">
        <v>2</v>
      </c>
      <c r="R353" s="112">
        <v>1</v>
      </c>
      <c r="S353" s="112">
        <v>2</v>
      </c>
      <c r="T353" s="112">
        <v>1</v>
      </c>
      <c r="U353" s="170">
        <f t="shared" si="212"/>
        <v>8</v>
      </c>
      <c r="V353" s="170">
        <f t="shared" si="219"/>
        <v>0</v>
      </c>
      <c r="W353" s="151">
        <f t="shared" si="213"/>
        <v>0</v>
      </c>
      <c r="X353" s="664"/>
      <c r="Y353" s="425"/>
      <c r="Z353" s="425"/>
      <c r="AA353" s="425"/>
      <c r="AB353" s="425"/>
      <c r="AC353" s="425"/>
      <c r="AD353" s="425"/>
      <c r="AE353" s="425"/>
      <c r="AF353" s="425"/>
      <c r="AG353" s="652"/>
      <c r="AH353" s="155"/>
      <c r="AI353" s="112">
        <v>1</v>
      </c>
      <c r="AJ353" s="112">
        <v>1</v>
      </c>
      <c r="AK353" s="112">
        <v>2</v>
      </c>
      <c r="AL353" s="112">
        <v>1</v>
      </c>
      <c r="AM353" s="112">
        <v>2</v>
      </c>
      <c r="AN353" s="112">
        <v>1</v>
      </c>
      <c r="AO353" s="150">
        <f t="shared" si="214"/>
        <v>8</v>
      </c>
      <c r="AP353" s="150">
        <f t="shared" si="215"/>
        <v>0</v>
      </c>
      <c r="AQ353" s="151">
        <f t="shared" si="216"/>
        <v>0</v>
      </c>
      <c r="AR353" s="655"/>
      <c r="AS353" s="425"/>
      <c r="AT353" s="425"/>
      <c r="AU353" s="425"/>
      <c r="AV353" s="425"/>
      <c r="AW353" s="652"/>
      <c r="AX353" s="655"/>
      <c r="AY353" s="635"/>
      <c r="AZ353" s="635"/>
    </row>
    <row r="354" spans="1:52" ht="15.75" thickBot="1">
      <c r="A354" s="451"/>
      <c r="B354" s="175">
        <f>'5- Valoracion CUALITATIVA'!B389</f>
        <v>32.667876588021777</v>
      </c>
      <c r="C354" s="103" t="s">
        <v>114</v>
      </c>
      <c r="D354" s="161"/>
      <c r="E354" s="114" t="s">
        <v>0</v>
      </c>
      <c r="F354" s="107"/>
      <c r="G354" s="107"/>
      <c r="H354" s="107"/>
      <c r="I354" s="107"/>
      <c r="J354" s="107"/>
      <c r="K354" s="107"/>
      <c r="L354" s="185">
        <f t="shared" si="217"/>
        <v>0</v>
      </c>
      <c r="M354" s="185">
        <f>IF($L354&lt;&gt;0,(($L354-$M$6)/($E$6-$M$6))*100,0)</f>
        <v>0</v>
      </c>
      <c r="N354" s="185">
        <f t="shared" si="211"/>
        <v>0</v>
      </c>
      <c r="O354" s="112">
        <v>1</v>
      </c>
      <c r="P354" s="112">
        <v>1</v>
      </c>
      <c r="Q354" s="112">
        <v>2</v>
      </c>
      <c r="R354" s="112">
        <v>1</v>
      </c>
      <c r="S354" s="112">
        <v>2</v>
      </c>
      <c r="T354" s="112">
        <v>1</v>
      </c>
      <c r="U354" s="170">
        <f t="shared" si="212"/>
        <v>8</v>
      </c>
      <c r="V354" s="170">
        <f t="shared" si="219"/>
        <v>0</v>
      </c>
      <c r="W354" s="151">
        <f t="shared" si="213"/>
        <v>0</v>
      </c>
      <c r="X354" s="664"/>
      <c r="Y354" s="425"/>
      <c r="Z354" s="425"/>
      <c r="AA354" s="425"/>
      <c r="AB354" s="425"/>
      <c r="AC354" s="425"/>
      <c r="AD354" s="425"/>
      <c r="AE354" s="425"/>
      <c r="AF354" s="425"/>
      <c r="AG354" s="652"/>
      <c r="AH354" s="155"/>
      <c r="AI354" s="112">
        <v>1</v>
      </c>
      <c r="AJ354" s="112">
        <v>1</v>
      </c>
      <c r="AK354" s="112">
        <v>2</v>
      </c>
      <c r="AL354" s="112">
        <v>1</v>
      </c>
      <c r="AM354" s="112">
        <v>2</v>
      </c>
      <c r="AN354" s="112">
        <v>1</v>
      </c>
      <c r="AO354" s="150">
        <f t="shared" si="214"/>
        <v>8</v>
      </c>
      <c r="AP354" s="150">
        <f t="shared" si="215"/>
        <v>0</v>
      </c>
      <c r="AQ354" s="151">
        <f t="shared" si="216"/>
        <v>0</v>
      </c>
      <c r="AR354" s="655"/>
      <c r="AS354" s="425"/>
      <c r="AT354" s="425"/>
      <c r="AU354" s="425"/>
      <c r="AV354" s="425"/>
      <c r="AW354" s="652"/>
      <c r="AX354" s="655"/>
      <c r="AY354" s="635"/>
      <c r="AZ354" s="635"/>
    </row>
    <row r="355" spans="1:52" ht="15.75" thickBot="1">
      <c r="A355" s="451"/>
      <c r="B355" s="175">
        <f>'5- Valoracion CUALITATIVA'!B390</f>
        <v>32.667876588021777</v>
      </c>
      <c r="C355" s="103" t="s">
        <v>115</v>
      </c>
      <c r="D355" s="161"/>
      <c r="E355" s="114" t="s">
        <v>0</v>
      </c>
      <c r="F355" s="107"/>
      <c r="G355" s="107"/>
      <c r="H355" s="107"/>
      <c r="I355" s="107"/>
      <c r="J355" s="107"/>
      <c r="K355" s="107"/>
      <c r="L355" s="185">
        <f t="shared" si="217"/>
        <v>0</v>
      </c>
      <c r="M355" s="185">
        <f t="shared" si="218"/>
        <v>0</v>
      </c>
      <c r="N355" s="185">
        <f t="shared" si="211"/>
        <v>0</v>
      </c>
      <c r="O355" s="112">
        <v>1</v>
      </c>
      <c r="P355" s="112">
        <v>1</v>
      </c>
      <c r="Q355" s="112">
        <v>2</v>
      </c>
      <c r="R355" s="112">
        <v>1</v>
      </c>
      <c r="S355" s="112">
        <v>2</v>
      </c>
      <c r="T355" s="112">
        <v>1</v>
      </c>
      <c r="U355" s="170">
        <f t="shared" si="212"/>
        <v>8</v>
      </c>
      <c r="V355" s="170">
        <f t="shared" si="219"/>
        <v>0</v>
      </c>
      <c r="W355" s="151">
        <f t="shared" si="213"/>
        <v>0</v>
      </c>
      <c r="X355" s="664"/>
      <c r="Y355" s="425"/>
      <c r="Z355" s="425"/>
      <c r="AA355" s="425"/>
      <c r="AB355" s="425"/>
      <c r="AC355" s="425"/>
      <c r="AD355" s="425"/>
      <c r="AE355" s="425"/>
      <c r="AF355" s="425"/>
      <c r="AG355" s="652"/>
      <c r="AH355" s="155"/>
      <c r="AI355" s="112">
        <v>1</v>
      </c>
      <c r="AJ355" s="112">
        <v>1</v>
      </c>
      <c r="AK355" s="112">
        <v>2</v>
      </c>
      <c r="AL355" s="112">
        <v>1</v>
      </c>
      <c r="AM355" s="112">
        <v>2</v>
      </c>
      <c r="AN355" s="112">
        <v>1</v>
      </c>
      <c r="AO355" s="150">
        <f t="shared" si="214"/>
        <v>8</v>
      </c>
      <c r="AP355" s="150">
        <f t="shared" si="215"/>
        <v>0</v>
      </c>
      <c r="AQ355" s="151">
        <f t="shared" si="216"/>
        <v>0</v>
      </c>
      <c r="AR355" s="655"/>
      <c r="AS355" s="425"/>
      <c r="AT355" s="425"/>
      <c r="AU355" s="425"/>
      <c r="AV355" s="425"/>
      <c r="AW355" s="652"/>
      <c r="AX355" s="655"/>
      <c r="AY355" s="635"/>
      <c r="AZ355" s="635"/>
    </row>
    <row r="356" spans="1:52" ht="15.75" thickBot="1">
      <c r="A356" s="451"/>
      <c r="B356" s="175">
        <f>'5- Valoracion CUALITATIVA'!B391</f>
        <v>32.667876588021777</v>
      </c>
      <c r="C356" s="103" t="s">
        <v>193</v>
      </c>
      <c r="D356" s="161"/>
      <c r="E356" s="114" t="s">
        <v>0</v>
      </c>
      <c r="F356" s="107"/>
      <c r="G356" s="107"/>
      <c r="H356" s="107"/>
      <c r="I356" s="107"/>
      <c r="J356" s="107"/>
      <c r="K356" s="107"/>
      <c r="L356" s="185">
        <f t="shared" si="217"/>
        <v>0</v>
      </c>
      <c r="M356" s="185">
        <f t="shared" si="218"/>
        <v>0</v>
      </c>
      <c r="N356" s="185">
        <f t="shared" si="211"/>
        <v>0</v>
      </c>
      <c r="O356" s="112">
        <v>1</v>
      </c>
      <c r="P356" s="112">
        <v>1</v>
      </c>
      <c r="Q356" s="112">
        <v>2</v>
      </c>
      <c r="R356" s="112">
        <v>1</v>
      </c>
      <c r="S356" s="112">
        <v>2</v>
      </c>
      <c r="T356" s="112">
        <v>1</v>
      </c>
      <c r="U356" s="170">
        <f t="shared" si="212"/>
        <v>8</v>
      </c>
      <c r="V356" s="170">
        <f t="shared" si="219"/>
        <v>0</v>
      </c>
      <c r="W356" s="151">
        <f t="shared" si="213"/>
        <v>0</v>
      </c>
      <c r="X356" s="664"/>
      <c r="Y356" s="425"/>
      <c r="Z356" s="425"/>
      <c r="AA356" s="425"/>
      <c r="AB356" s="425"/>
      <c r="AC356" s="425"/>
      <c r="AD356" s="425"/>
      <c r="AE356" s="425"/>
      <c r="AF356" s="425"/>
      <c r="AG356" s="652"/>
      <c r="AH356" s="155"/>
      <c r="AI356" s="112">
        <v>1</v>
      </c>
      <c r="AJ356" s="112">
        <v>1</v>
      </c>
      <c r="AK356" s="112">
        <v>2</v>
      </c>
      <c r="AL356" s="112">
        <v>1</v>
      </c>
      <c r="AM356" s="112">
        <v>2</v>
      </c>
      <c r="AN356" s="112">
        <v>1</v>
      </c>
      <c r="AO356" s="150">
        <f t="shared" si="214"/>
        <v>8</v>
      </c>
      <c r="AP356" s="150">
        <f t="shared" si="215"/>
        <v>0</v>
      </c>
      <c r="AQ356" s="151">
        <f t="shared" si="216"/>
        <v>0</v>
      </c>
      <c r="AR356" s="655"/>
      <c r="AS356" s="425"/>
      <c r="AT356" s="425"/>
      <c r="AU356" s="425"/>
      <c r="AV356" s="425"/>
      <c r="AW356" s="652"/>
      <c r="AX356" s="655"/>
      <c r="AY356" s="635"/>
      <c r="AZ356" s="635"/>
    </row>
    <row r="357" spans="1:52" ht="15.75" thickBot="1">
      <c r="A357" s="451"/>
      <c r="B357" s="175">
        <f>'5- Valoracion CUALITATIVA'!B392</f>
        <v>32.667876588021777</v>
      </c>
      <c r="C357" s="103" t="s">
        <v>194</v>
      </c>
      <c r="D357" s="161"/>
      <c r="E357" s="114" t="s">
        <v>0</v>
      </c>
      <c r="F357" s="107"/>
      <c r="G357" s="107"/>
      <c r="H357" s="107"/>
      <c r="I357" s="107"/>
      <c r="J357" s="107"/>
      <c r="K357" s="107"/>
      <c r="L357" s="185">
        <f t="shared" si="217"/>
        <v>0</v>
      </c>
      <c r="M357" s="185">
        <f t="shared" si="218"/>
        <v>0</v>
      </c>
      <c r="N357" s="185">
        <f t="shared" si="211"/>
        <v>0</v>
      </c>
      <c r="O357" s="112">
        <v>1</v>
      </c>
      <c r="P357" s="112">
        <v>1</v>
      </c>
      <c r="Q357" s="112">
        <v>2</v>
      </c>
      <c r="R357" s="112">
        <v>1</v>
      </c>
      <c r="S357" s="112">
        <v>2</v>
      </c>
      <c r="T357" s="112">
        <v>1</v>
      </c>
      <c r="U357" s="170">
        <f t="shared" si="212"/>
        <v>8</v>
      </c>
      <c r="V357" s="170">
        <f t="shared" si="219"/>
        <v>0</v>
      </c>
      <c r="W357" s="151">
        <f t="shared" si="213"/>
        <v>0</v>
      </c>
      <c r="X357" s="664"/>
      <c r="Y357" s="425"/>
      <c r="Z357" s="425"/>
      <c r="AA357" s="425"/>
      <c r="AB357" s="425"/>
      <c r="AC357" s="425"/>
      <c r="AD357" s="425"/>
      <c r="AE357" s="425"/>
      <c r="AF357" s="425"/>
      <c r="AG357" s="652"/>
      <c r="AH357" s="155"/>
      <c r="AI357" s="112">
        <v>1</v>
      </c>
      <c r="AJ357" s="112">
        <v>1</v>
      </c>
      <c r="AK357" s="112">
        <v>2</v>
      </c>
      <c r="AL357" s="112">
        <v>1</v>
      </c>
      <c r="AM357" s="112">
        <v>2</v>
      </c>
      <c r="AN357" s="112">
        <v>1</v>
      </c>
      <c r="AO357" s="150">
        <f t="shared" si="214"/>
        <v>8</v>
      </c>
      <c r="AP357" s="150">
        <f t="shared" si="215"/>
        <v>0</v>
      </c>
      <c r="AQ357" s="151">
        <f t="shared" si="216"/>
        <v>0</v>
      </c>
      <c r="AR357" s="655"/>
      <c r="AS357" s="425"/>
      <c r="AT357" s="425"/>
      <c r="AU357" s="425"/>
      <c r="AV357" s="425"/>
      <c r="AW357" s="652"/>
      <c r="AX357" s="655"/>
      <c r="AY357" s="635"/>
      <c r="AZ357" s="635"/>
    </row>
    <row r="358" spans="1:52" ht="29.25" thickBot="1">
      <c r="A358" s="451"/>
      <c r="B358" s="175">
        <f>'5- Valoracion CUALITATIVA'!B393</f>
        <v>32.667876588021777</v>
      </c>
      <c r="C358" s="103" t="s">
        <v>199</v>
      </c>
      <c r="D358" s="161"/>
      <c r="E358" s="114" t="s">
        <v>0</v>
      </c>
      <c r="F358" s="107"/>
      <c r="G358" s="107"/>
      <c r="H358" s="107"/>
      <c r="I358" s="107"/>
      <c r="J358" s="107"/>
      <c r="K358" s="107"/>
      <c r="L358" s="185">
        <f t="shared" si="217"/>
        <v>0</v>
      </c>
      <c r="M358" s="185">
        <f t="shared" si="218"/>
        <v>0</v>
      </c>
      <c r="N358" s="185">
        <f t="shared" si="211"/>
        <v>0</v>
      </c>
      <c r="O358" s="112">
        <v>1</v>
      </c>
      <c r="P358" s="112">
        <v>1</v>
      </c>
      <c r="Q358" s="112">
        <v>2</v>
      </c>
      <c r="R358" s="112">
        <v>1</v>
      </c>
      <c r="S358" s="112">
        <v>4</v>
      </c>
      <c r="T358" s="112">
        <v>1</v>
      </c>
      <c r="U358" s="170">
        <f t="shared" si="212"/>
        <v>10</v>
      </c>
      <c r="V358" s="170">
        <f t="shared" si="219"/>
        <v>6.25</v>
      </c>
      <c r="W358" s="151">
        <f t="shared" si="213"/>
        <v>2.041742286751361</v>
      </c>
      <c r="X358" s="664"/>
      <c r="Y358" s="425"/>
      <c r="Z358" s="425"/>
      <c r="AA358" s="425"/>
      <c r="AB358" s="425"/>
      <c r="AC358" s="425"/>
      <c r="AD358" s="425"/>
      <c r="AE358" s="425"/>
      <c r="AF358" s="425"/>
      <c r="AG358" s="652"/>
      <c r="AH358" s="155"/>
      <c r="AI358" s="112">
        <v>1</v>
      </c>
      <c r="AJ358" s="112">
        <v>1</v>
      </c>
      <c r="AK358" s="112">
        <v>2</v>
      </c>
      <c r="AL358" s="112">
        <v>1</v>
      </c>
      <c r="AM358" s="112">
        <v>4</v>
      </c>
      <c r="AN358" s="112">
        <v>1</v>
      </c>
      <c r="AO358" s="150">
        <f t="shared" si="214"/>
        <v>10</v>
      </c>
      <c r="AP358" s="150">
        <f t="shared" si="215"/>
        <v>6.25</v>
      </c>
      <c r="AQ358" s="151">
        <f t="shared" si="216"/>
        <v>2.041742286751361</v>
      </c>
      <c r="AR358" s="655"/>
      <c r="AS358" s="425"/>
      <c r="AT358" s="425"/>
      <c r="AU358" s="425"/>
      <c r="AV358" s="425"/>
      <c r="AW358" s="652"/>
      <c r="AX358" s="655"/>
      <c r="AY358" s="635"/>
      <c r="AZ358" s="635"/>
    </row>
    <row r="359" spans="1:52" ht="15.75" thickBot="1">
      <c r="A359" s="451"/>
      <c r="B359" s="175">
        <f>'5- Valoracion CUALITATIVA'!B394</f>
        <v>32.667876588021777</v>
      </c>
      <c r="C359" s="103" t="s">
        <v>130</v>
      </c>
      <c r="D359" s="161"/>
      <c r="E359" s="114" t="s">
        <v>216</v>
      </c>
      <c r="F359" s="107">
        <v>1</v>
      </c>
      <c r="G359" s="107">
        <v>2</v>
      </c>
      <c r="H359" s="107">
        <v>2</v>
      </c>
      <c r="I359" s="107">
        <v>1</v>
      </c>
      <c r="J359" s="107">
        <v>2</v>
      </c>
      <c r="K359" s="107">
        <v>1</v>
      </c>
      <c r="L359" s="185">
        <f t="shared" si="217"/>
        <v>13</v>
      </c>
      <c r="M359" s="185">
        <f t="shared" si="218"/>
        <v>15.625</v>
      </c>
      <c r="N359" s="185">
        <f t="shared" si="211"/>
        <v>5.1043557168784028</v>
      </c>
      <c r="O359" s="172"/>
      <c r="P359" s="168"/>
      <c r="Q359" s="169"/>
      <c r="R359" s="169"/>
      <c r="S359" s="169"/>
      <c r="T359" s="169"/>
      <c r="U359" s="170">
        <f t="shared" si="212"/>
        <v>0</v>
      </c>
      <c r="V359" s="170">
        <f t="shared" si="219"/>
        <v>0</v>
      </c>
      <c r="W359" s="151">
        <f t="shared" si="213"/>
        <v>0</v>
      </c>
      <c r="X359" s="664"/>
      <c r="Y359" s="425"/>
      <c r="Z359" s="425"/>
      <c r="AA359" s="425"/>
      <c r="AB359" s="425"/>
      <c r="AC359" s="425"/>
      <c r="AD359" s="425"/>
      <c r="AE359" s="425"/>
      <c r="AF359" s="425"/>
      <c r="AG359" s="653"/>
      <c r="AH359" s="155"/>
      <c r="AI359" s="112"/>
      <c r="AJ359" s="112"/>
      <c r="AK359" s="112"/>
      <c r="AL359" s="112"/>
      <c r="AM359" s="112"/>
      <c r="AN359" s="112"/>
      <c r="AO359" s="150">
        <f t="shared" si="214"/>
        <v>0</v>
      </c>
      <c r="AP359" s="150">
        <f t="shared" si="215"/>
        <v>0</v>
      </c>
      <c r="AQ359" s="151">
        <f t="shared" si="216"/>
        <v>0</v>
      </c>
      <c r="AR359" s="655"/>
      <c r="AS359" s="425"/>
      <c r="AT359" s="425"/>
      <c r="AU359" s="425"/>
      <c r="AV359" s="425"/>
      <c r="AW359" s="653"/>
      <c r="AX359" s="655"/>
      <c r="AY359" s="635"/>
      <c r="AZ359" s="635"/>
    </row>
    <row r="360" spans="1:52" ht="15.75" thickBot="1">
      <c r="A360" s="452"/>
      <c r="B360" s="175">
        <f>'5- Valoracion CUALITATIVA'!B395</f>
        <v>32.667876588021777</v>
      </c>
      <c r="C360" s="638"/>
      <c r="D360" s="639"/>
      <c r="E360" s="640"/>
      <c r="F360" s="641" t="s">
        <v>183</v>
      </c>
      <c r="G360" s="642"/>
      <c r="H360" s="642"/>
      <c r="I360" s="642"/>
      <c r="J360" s="642"/>
      <c r="K360" s="640"/>
      <c r="L360" s="165">
        <f>IF(SUM($L351:$L359),(1-EXP(-((SUM($L351:$L359)/COUNTIF($L351:$L359,"&gt;0"))^1)))*($E$6-(MAX($L351:$L359)))*(1-1/(EXP((((COUNTIF($L351:$L359,"&gt;0")^1)-1)*0.1))))+(MAX($L351:$L359)),0)</f>
        <v>13</v>
      </c>
      <c r="M360" s="166">
        <f t="shared" ref="M360" si="220">IF($L360&lt;&gt;0,(($L360-$M$6)/($E$6-$M$6))*100,0)</f>
        <v>15.625</v>
      </c>
      <c r="N360" s="167">
        <f>IF(SUM($L351:$L359),(($M360*$B360)/100),0)</f>
        <v>5.1043557168784028</v>
      </c>
      <c r="O360" s="643" t="s">
        <v>184</v>
      </c>
      <c r="P360" s="642"/>
      <c r="Q360" s="642"/>
      <c r="R360" s="642"/>
      <c r="S360" s="642"/>
      <c r="T360" s="640"/>
      <c r="U360" s="165">
        <f>IF(SUM($U351:$U359),(1-EXP(-((SUM($U351:$U359)/COUNTIF($U351:$U359,"&gt;0"))^1)))*($E$6-(MAX($U351:$U359)))*(1-1/(EXP((((COUNTIF($U351:$U359,"&gt;0")^1)-1)*0.1))))+(MAX($U351:$U359)),0)</f>
        <v>25.099368017242512</v>
      </c>
      <c r="V360" s="166">
        <f t="shared" si="219"/>
        <v>53.435525053882849</v>
      </c>
      <c r="W360" s="167">
        <f>IF(SUM($U351:$U359),(($V360*$B360)/100),0)</f>
        <v>17.456251378763906</v>
      </c>
      <c r="X360" s="139" t="s">
        <v>158</v>
      </c>
      <c r="Y360" s="140">
        <f>$N360-$W360</f>
        <v>-12.351895661885504</v>
      </c>
      <c r="Z360" s="644" t="s">
        <v>240</v>
      </c>
      <c r="AA360" s="639"/>
      <c r="AB360" s="639"/>
      <c r="AC360" s="639"/>
      <c r="AD360" s="639"/>
      <c r="AE360" s="639"/>
      <c r="AF360" s="639"/>
      <c r="AG360" s="645"/>
      <c r="AH360" s="646" t="s">
        <v>185</v>
      </c>
      <c r="AI360" s="639"/>
      <c r="AJ360" s="639"/>
      <c r="AK360" s="639"/>
      <c r="AL360" s="639"/>
      <c r="AM360" s="639"/>
      <c r="AN360" s="647"/>
      <c r="AO360" s="156">
        <f>IF(SUM($AO351:$AO359),(1-EXP(-((SUM($AO351:$AO359)/COUNTIF($AO351:$AO359,"&gt;0"))^1)))*($E$6-(MAX($AO351:$AO359)))*(1-1/(EXP((((COUNTIF($AO351:$AO359,"&gt;0")^1)-1)*0.1))))+(MAX($AO351:$AO359)),0)</f>
        <v>25.099368017242512</v>
      </c>
      <c r="AP360" s="156">
        <f t="shared" si="215"/>
        <v>53.435525053882849</v>
      </c>
      <c r="AQ360" s="157">
        <f>IF(SUM($AO351:$AO359),(($AP360*$B360)/100),0)</f>
        <v>17.456251378763906</v>
      </c>
      <c r="AR360" s="158" t="s">
        <v>186</v>
      </c>
      <c r="AS360" s="159">
        <f>$N360-$AQ360</f>
        <v>-12.351895661885504</v>
      </c>
      <c r="AT360" s="648"/>
      <c r="AU360" s="639"/>
      <c r="AV360" s="639"/>
      <c r="AW360" s="645"/>
      <c r="AX360" s="649"/>
      <c r="AY360" s="645"/>
      <c r="AZ360" s="637"/>
    </row>
    <row r="362" spans="1:52" ht="15.75" thickBot="1"/>
    <row r="363" spans="1:52">
      <c r="A363" s="672" t="s">
        <v>146</v>
      </c>
      <c r="B363" s="673" t="s">
        <v>147</v>
      </c>
      <c r="C363" s="674" t="s">
        <v>148</v>
      </c>
      <c r="D363" s="676" t="s">
        <v>149</v>
      </c>
      <c r="E363" s="677" t="s">
        <v>150</v>
      </c>
      <c r="F363" s="631" t="s">
        <v>241</v>
      </c>
      <c r="G363" s="632"/>
      <c r="H363" s="632"/>
      <c r="I363" s="632"/>
      <c r="J363" s="632"/>
      <c r="K363" s="633"/>
      <c r="L363" s="665" t="s">
        <v>152</v>
      </c>
      <c r="M363" s="632"/>
      <c r="N363" s="666"/>
      <c r="O363" s="667" t="s">
        <v>225</v>
      </c>
      <c r="P363" s="658"/>
      <c r="Q363" s="658"/>
      <c r="R363" s="658"/>
      <c r="S363" s="658"/>
      <c r="T363" s="668"/>
      <c r="U363" s="657" t="s">
        <v>152</v>
      </c>
      <c r="V363" s="658"/>
      <c r="W363" s="659"/>
      <c r="X363" s="669" t="s">
        <v>226</v>
      </c>
      <c r="Y363" s="658"/>
      <c r="Z363" s="658"/>
      <c r="AA363" s="658"/>
      <c r="AB363" s="658"/>
      <c r="AC363" s="658"/>
      <c r="AD363" s="658"/>
      <c r="AE363" s="658"/>
      <c r="AF363" s="658"/>
      <c r="AG363" s="658"/>
      <c r="AH363" s="670" t="s">
        <v>154</v>
      </c>
      <c r="AI363" s="657" t="s">
        <v>227</v>
      </c>
      <c r="AJ363" s="658"/>
      <c r="AK363" s="658"/>
      <c r="AL363" s="658"/>
      <c r="AM363" s="658"/>
      <c r="AN363" s="668"/>
      <c r="AO363" s="657" t="s">
        <v>152</v>
      </c>
      <c r="AP363" s="658"/>
      <c r="AQ363" s="659"/>
      <c r="AR363" s="660" t="s">
        <v>228</v>
      </c>
      <c r="AS363" s="658"/>
      <c r="AT363" s="658"/>
      <c r="AU363" s="658"/>
      <c r="AV363" s="658"/>
      <c r="AW363" s="659"/>
      <c r="AX363" s="661" t="s">
        <v>229</v>
      </c>
      <c r="AY363" s="659"/>
      <c r="AZ363" s="662" t="s">
        <v>157</v>
      </c>
    </row>
    <row r="364" spans="1:52" ht="19.5" thickBot="1">
      <c r="A364" s="671"/>
      <c r="B364" s="637"/>
      <c r="C364" s="675"/>
      <c r="D364" s="675"/>
      <c r="E364" s="678"/>
      <c r="F364" s="181" t="s">
        <v>160</v>
      </c>
      <c r="G364" s="182" t="s">
        <v>161</v>
      </c>
      <c r="H364" s="182" t="s">
        <v>162</v>
      </c>
      <c r="I364" s="182" t="s">
        <v>163</v>
      </c>
      <c r="J364" s="182" t="s">
        <v>164</v>
      </c>
      <c r="K364" s="182" t="s">
        <v>165</v>
      </c>
      <c r="L364" s="186" t="s">
        <v>242</v>
      </c>
      <c r="M364" s="186" t="s">
        <v>243</v>
      </c>
      <c r="N364" s="187" t="s">
        <v>244</v>
      </c>
      <c r="O364" s="184" t="s">
        <v>160</v>
      </c>
      <c r="P364" s="141" t="s">
        <v>161</v>
      </c>
      <c r="Q364" s="141" t="s">
        <v>162</v>
      </c>
      <c r="R364" s="141" t="s">
        <v>163</v>
      </c>
      <c r="S364" s="141" t="s">
        <v>164</v>
      </c>
      <c r="T364" s="141" t="s">
        <v>165</v>
      </c>
      <c r="U364" s="142" t="s">
        <v>245</v>
      </c>
      <c r="V364" s="142" t="s">
        <v>246</v>
      </c>
      <c r="W364" s="143" t="s">
        <v>247</v>
      </c>
      <c r="X364" s="136" t="s">
        <v>230</v>
      </c>
      <c r="Y364" s="137" t="s">
        <v>236</v>
      </c>
      <c r="Z364" s="137" t="s">
        <v>237</v>
      </c>
      <c r="AA364" s="137" t="s">
        <v>238</v>
      </c>
      <c r="AB364" s="137" t="s">
        <v>239</v>
      </c>
      <c r="AC364" s="137" t="s">
        <v>231</v>
      </c>
      <c r="AD364" s="137" t="s">
        <v>232</v>
      </c>
      <c r="AE364" s="137" t="s">
        <v>233</v>
      </c>
      <c r="AF364" s="137" t="s">
        <v>234</v>
      </c>
      <c r="AG364" s="138" t="s">
        <v>235</v>
      </c>
      <c r="AH364" s="671"/>
      <c r="AI364" s="141" t="s">
        <v>248</v>
      </c>
      <c r="AJ364" s="141" t="s">
        <v>249</v>
      </c>
      <c r="AK364" s="141" t="s">
        <v>250</v>
      </c>
      <c r="AL364" s="141" t="s">
        <v>251</v>
      </c>
      <c r="AM364" s="141" t="s">
        <v>252</v>
      </c>
      <c r="AN364" s="141" t="s">
        <v>253</v>
      </c>
      <c r="AO364" s="142" t="s">
        <v>254</v>
      </c>
      <c r="AP364" s="142" t="s">
        <v>255</v>
      </c>
      <c r="AQ364" s="142" t="s">
        <v>256</v>
      </c>
      <c r="AR364" s="144" t="s">
        <v>257</v>
      </c>
      <c r="AS364" s="137" t="s">
        <v>258</v>
      </c>
      <c r="AT364" s="137" t="s">
        <v>259</v>
      </c>
      <c r="AU364" s="137" t="s">
        <v>260</v>
      </c>
      <c r="AV364" s="137" t="s">
        <v>261</v>
      </c>
      <c r="AW364" s="145" t="s">
        <v>262</v>
      </c>
      <c r="AX364" s="146" t="s">
        <v>156</v>
      </c>
      <c r="AY364" s="147" t="s">
        <v>263</v>
      </c>
      <c r="AZ364" s="637"/>
    </row>
    <row r="365" spans="1:52" ht="15.75" customHeight="1" thickBot="1">
      <c r="A365" s="450" t="s">
        <v>68</v>
      </c>
      <c r="B365" s="175">
        <f>'5- Valoracion CUALITATIVA'!B400</f>
        <v>20.28397565922921</v>
      </c>
      <c r="C365" s="87" t="s">
        <v>108</v>
      </c>
      <c r="D365" s="160"/>
      <c r="E365" s="89" t="s">
        <v>216</v>
      </c>
      <c r="F365" s="91">
        <v>4</v>
      </c>
      <c r="G365" s="91">
        <v>1</v>
      </c>
      <c r="H365" s="91">
        <v>2</v>
      </c>
      <c r="I365" s="91">
        <v>1</v>
      </c>
      <c r="J365" s="91">
        <v>4</v>
      </c>
      <c r="K365" s="91">
        <v>4</v>
      </c>
      <c r="L365" s="185">
        <f>(3*$F365)+(2*$G365)+$H365+$I365+$J365+$K365</f>
        <v>25</v>
      </c>
      <c r="M365" s="185">
        <f>IF($L365&lt;&gt;0,(($L365-$M$6)/($E$6-$M$6))*100,0)</f>
        <v>53.125</v>
      </c>
      <c r="N365" s="185">
        <f t="shared" ref="N365:N370" si="221">($M365*$B365)/100</f>
        <v>10.775862068965518</v>
      </c>
      <c r="O365" s="153"/>
      <c r="P365" s="148"/>
      <c r="Q365" s="149"/>
      <c r="R365" s="149"/>
      <c r="S365" s="149"/>
      <c r="T365" s="149"/>
      <c r="U365" s="150">
        <f t="shared" ref="U365:U370" si="222">$O365+$P365+$Q365+$R365+$S365+$T365</f>
        <v>0</v>
      </c>
      <c r="V365" s="150">
        <f>IF($U365&lt;&gt;0,(($U365-$M$6)/($E$6-$M$6))*100,0)</f>
        <v>0</v>
      </c>
      <c r="W365" s="151">
        <f t="shared" ref="W365:W370" si="223">($V365*$B365)/100</f>
        <v>0</v>
      </c>
      <c r="X365" s="663">
        <v>280</v>
      </c>
      <c r="Y365" s="650">
        <v>2</v>
      </c>
      <c r="Z365" s="650">
        <v>3</v>
      </c>
      <c r="AA365" s="650">
        <v>0.75</v>
      </c>
      <c r="AB365" s="650">
        <v>0.875</v>
      </c>
      <c r="AC365" s="650">
        <f>+AB365-AA365</f>
        <v>0.125</v>
      </c>
      <c r="AD365" s="650">
        <v>0.5</v>
      </c>
      <c r="AE365" s="650">
        <f>(1/(1+$AD365))+(($AD365*(ABS(($M371-$V371))-50))/(50*(1+$AD365)))</f>
        <v>0.89891155671365019</v>
      </c>
      <c r="AF365" s="650">
        <f>$AE365*$AC365</f>
        <v>0.11236394458920627</v>
      </c>
      <c r="AG365" s="651">
        <f>$AF365*$B365</f>
        <v>2.2791875170224398</v>
      </c>
      <c r="AH365" s="152"/>
      <c r="AI365" s="153"/>
      <c r="AJ365" s="153"/>
      <c r="AK365" s="153"/>
      <c r="AL365" s="153"/>
      <c r="AM365" s="153"/>
      <c r="AN365" s="153"/>
      <c r="AO365" s="150">
        <f t="shared" ref="AO365:AO370" si="224">$AI365+$AJ365+$AK365+$AL365+$AM365+$AN365</f>
        <v>0</v>
      </c>
      <c r="AP365" s="150">
        <f t="shared" ref="AP365:AP371" si="225">IF($AO365&lt;&gt;0,(($AO365-$M$6)/($E$6-$M$6))*100,0)</f>
        <v>0</v>
      </c>
      <c r="AQ365" s="151">
        <f t="shared" ref="AQ365:AQ370" si="226">($AP365*$B365)/100</f>
        <v>0</v>
      </c>
      <c r="AR365" s="656">
        <v>3</v>
      </c>
      <c r="AS365" s="650">
        <v>0.88749999999999996</v>
      </c>
      <c r="AT365" s="650">
        <f>+AS365-AA365</f>
        <v>0.13749999999999996</v>
      </c>
      <c r="AU365" s="650">
        <f>(1/(1+$AD365))+(($AD365*(ABS(($M371-$AP371))-50))/(50*(1+$AD365)))</f>
        <v>0.89891155671365019</v>
      </c>
      <c r="AV365" s="650">
        <f>$AT365*$AU365</f>
        <v>0.12360033904812687</v>
      </c>
      <c r="AW365" s="651">
        <f>$AV365*$B365</f>
        <v>2.5071062687246828</v>
      </c>
      <c r="AX365" s="654">
        <f>$AS371-$Y371</f>
        <v>0</v>
      </c>
      <c r="AY365" s="634">
        <f>$AW365-$AG365</f>
        <v>0.22791875170224296</v>
      </c>
      <c r="AZ365" s="636"/>
    </row>
    <row r="366" spans="1:52" ht="15.75" thickBot="1">
      <c r="A366" s="451"/>
      <c r="B366" s="175">
        <f>'5- Valoracion CUALITATIVA'!B401</f>
        <v>20.28397565922921</v>
      </c>
      <c r="C366" s="103" t="s">
        <v>114</v>
      </c>
      <c r="D366" s="161"/>
      <c r="E366" s="114" t="s">
        <v>216</v>
      </c>
      <c r="F366" s="107">
        <v>4</v>
      </c>
      <c r="G366" s="107">
        <v>2</v>
      </c>
      <c r="H366" s="107">
        <v>2</v>
      </c>
      <c r="I366" s="107">
        <v>1</v>
      </c>
      <c r="J366" s="107">
        <v>4</v>
      </c>
      <c r="K366" s="107">
        <v>4</v>
      </c>
      <c r="L366" s="185">
        <f t="shared" ref="L366:L370" si="227">(3*$F366)+(2*$G366)+$H366+$I366+$J366+$K366</f>
        <v>27</v>
      </c>
      <c r="M366" s="185">
        <f t="shared" ref="M366:M370" si="228">IF($L366&lt;&gt;0,(($L366-$M$6)/($E$6-$M$6))*100,0)</f>
        <v>59.375</v>
      </c>
      <c r="N366" s="185">
        <f t="shared" si="221"/>
        <v>12.043610547667342</v>
      </c>
      <c r="O366" s="171"/>
      <c r="P366" s="162"/>
      <c r="Q366" s="163"/>
      <c r="R366" s="163"/>
      <c r="S366" s="163"/>
      <c r="T366" s="163"/>
      <c r="U366" s="164">
        <f t="shared" si="222"/>
        <v>0</v>
      </c>
      <c r="V366" s="164">
        <f t="shared" ref="V366:V371" si="229">IF($U366&lt;&gt;0,(($U366-$M$6)/($E$6-$M$6))*100,0)</f>
        <v>0</v>
      </c>
      <c r="W366" s="151">
        <f t="shared" si="223"/>
        <v>0</v>
      </c>
      <c r="X366" s="664"/>
      <c r="Y366" s="425"/>
      <c r="Z366" s="425"/>
      <c r="AA366" s="425"/>
      <c r="AB366" s="425"/>
      <c r="AC366" s="425"/>
      <c r="AD366" s="425"/>
      <c r="AE366" s="425"/>
      <c r="AF366" s="425"/>
      <c r="AG366" s="652"/>
      <c r="AH366" s="155"/>
      <c r="AI366" s="154"/>
      <c r="AJ366" s="154"/>
      <c r="AK366" s="154"/>
      <c r="AL366" s="154"/>
      <c r="AM366" s="154"/>
      <c r="AN366" s="154"/>
      <c r="AO366" s="150">
        <f t="shared" si="224"/>
        <v>0</v>
      </c>
      <c r="AP366" s="150">
        <f t="shared" si="225"/>
        <v>0</v>
      </c>
      <c r="AQ366" s="151">
        <f t="shared" si="226"/>
        <v>0</v>
      </c>
      <c r="AR366" s="655"/>
      <c r="AS366" s="425"/>
      <c r="AT366" s="425"/>
      <c r="AU366" s="425"/>
      <c r="AV366" s="425"/>
      <c r="AW366" s="652"/>
      <c r="AX366" s="655"/>
      <c r="AY366" s="635"/>
      <c r="AZ366" s="635"/>
    </row>
    <row r="367" spans="1:52" ht="15.75" thickBot="1">
      <c r="A367" s="451"/>
      <c r="B367" s="175">
        <f>'5- Valoracion CUALITATIVA'!B402</f>
        <v>20.28397565922921</v>
      </c>
      <c r="C367" s="103" t="s">
        <v>195</v>
      </c>
      <c r="D367" s="161"/>
      <c r="E367" s="114" t="s">
        <v>216</v>
      </c>
      <c r="F367" s="107">
        <v>2</v>
      </c>
      <c r="G367" s="107">
        <v>2</v>
      </c>
      <c r="H367" s="107">
        <v>2</v>
      </c>
      <c r="I367" s="107">
        <v>4</v>
      </c>
      <c r="J367" s="107">
        <v>4</v>
      </c>
      <c r="K367" s="107">
        <v>4</v>
      </c>
      <c r="L367" s="185">
        <f t="shared" si="227"/>
        <v>24</v>
      </c>
      <c r="M367" s="185">
        <f t="shared" si="228"/>
        <v>50</v>
      </c>
      <c r="N367" s="185">
        <f t="shared" si="221"/>
        <v>10.141987829614605</v>
      </c>
      <c r="O367" s="172"/>
      <c r="P367" s="168"/>
      <c r="Q367" s="169"/>
      <c r="R367" s="169"/>
      <c r="S367" s="169"/>
      <c r="T367" s="169"/>
      <c r="U367" s="170">
        <f t="shared" si="222"/>
        <v>0</v>
      </c>
      <c r="V367" s="170">
        <f t="shared" si="229"/>
        <v>0</v>
      </c>
      <c r="W367" s="151">
        <f t="shared" si="223"/>
        <v>0</v>
      </c>
      <c r="X367" s="664"/>
      <c r="Y367" s="425"/>
      <c r="Z367" s="425"/>
      <c r="AA367" s="425"/>
      <c r="AB367" s="425"/>
      <c r="AC367" s="425"/>
      <c r="AD367" s="425"/>
      <c r="AE367" s="425"/>
      <c r="AF367" s="425"/>
      <c r="AG367" s="652"/>
      <c r="AH367" s="155"/>
      <c r="AI367" s="154"/>
      <c r="AJ367" s="154"/>
      <c r="AK367" s="154"/>
      <c r="AL367" s="154"/>
      <c r="AM367" s="154"/>
      <c r="AN367" s="154"/>
      <c r="AO367" s="150">
        <f t="shared" si="224"/>
        <v>0</v>
      </c>
      <c r="AP367" s="150">
        <f t="shared" si="225"/>
        <v>0</v>
      </c>
      <c r="AQ367" s="151">
        <f t="shared" si="226"/>
        <v>0</v>
      </c>
      <c r="AR367" s="655"/>
      <c r="AS367" s="425"/>
      <c r="AT367" s="425"/>
      <c r="AU367" s="425"/>
      <c r="AV367" s="425"/>
      <c r="AW367" s="652"/>
      <c r="AX367" s="655"/>
      <c r="AY367" s="635"/>
      <c r="AZ367" s="635"/>
    </row>
    <row r="368" spans="1:52" ht="15.75" thickBot="1">
      <c r="A368" s="451"/>
      <c r="B368" s="175">
        <f>'5- Valoracion CUALITATIVA'!B403</f>
        <v>20.28397565922921</v>
      </c>
      <c r="C368" s="103" t="s">
        <v>197</v>
      </c>
      <c r="D368" s="161"/>
      <c r="E368" s="114" t="s">
        <v>216</v>
      </c>
      <c r="F368" s="107">
        <v>2</v>
      </c>
      <c r="G368" s="107">
        <v>4</v>
      </c>
      <c r="H368" s="107">
        <v>6</v>
      </c>
      <c r="I368" s="107">
        <v>4</v>
      </c>
      <c r="J368" s="107">
        <v>4</v>
      </c>
      <c r="K368" s="107">
        <v>4</v>
      </c>
      <c r="L368" s="185">
        <f t="shared" si="227"/>
        <v>32</v>
      </c>
      <c r="M368" s="185">
        <f t="shared" si="228"/>
        <v>75</v>
      </c>
      <c r="N368" s="185">
        <f t="shared" si="221"/>
        <v>15.212981744421906</v>
      </c>
      <c r="O368" s="172"/>
      <c r="P368" s="168"/>
      <c r="Q368" s="169"/>
      <c r="R368" s="169"/>
      <c r="S368" s="169"/>
      <c r="T368" s="169"/>
      <c r="U368" s="170">
        <f t="shared" si="222"/>
        <v>0</v>
      </c>
      <c r="V368" s="170">
        <f t="shared" si="229"/>
        <v>0</v>
      </c>
      <c r="W368" s="151">
        <f t="shared" si="223"/>
        <v>0</v>
      </c>
      <c r="X368" s="664"/>
      <c r="Y368" s="425"/>
      <c r="Z368" s="425"/>
      <c r="AA368" s="425"/>
      <c r="AB368" s="425"/>
      <c r="AC368" s="425"/>
      <c r="AD368" s="425"/>
      <c r="AE368" s="425"/>
      <c r="AF368" s="425"/>
      <c r="AG368" s="652"/>
      <c r="AH368" s="155"/>
      <c r="AI368" s="154"/>
      <c r="AJ368" s="154"/>
      <c r="AK368" s="154"/>
      <c r="AL368" s="154"/>
      <c r="AM368" s="154"/>
      <c r="AN368" s="154"/>
      <c r="AO368" s="150">
        <f t="shared" si="224"/>
        <v>0</v>
      </c>
      <c r="AP368" s="150">
        <f t="shared" si="225"/>
        <v>0</v>
      </c>
      <c r="AQ368" s="151">
        <f t="shared" si="226"/>
        <v>0</v>
      </c>
      <c r="AR368" s="655"/>
      <c r="AS368" s="425"/>
      <c r="AT368" s="425"/>
      <c r="AU368" s="425"/>
      <c r="AV368" s="425"/>
      <c r="AW368" s="652"/>
      <c r="AX368" s="655"/>
      <c r="AY368" s="635"/>
      <c r="AZ368" s="635"/>
    </row>
    <row r="369" spans="1:52" ht="29.25" thickBot="1">
      <c r="A369" s="451"/>
      <c r="B369" s="175">
        <f>'5- Valoracion CUALITATIVA'!B404</f>
        <v>20.28397565922921</v>
      </c>
      <c r="C369" s="103" t="s">
        <v>198</v>
      </c>
      <c r="D369" s="161"/>
      <c r="E369" s="114" t="s">
        <v>216</v>
      </c>
      <c r="F369" s="107">
        <v>4</v>
      </c>
      <c r="G369" s="107">
        <v>1</v>
      </c>
      <c r="H369" s="107">
        <v>2</v>
      </c>
      <c r="I369" s="107">
        <v>1</v>
      </c>
      <c r="J369" s="107">
        <v>2</v>
      </c>
      <c r="K369" s="107">
        <v>4</v>
      </c>
      <c r="L369" s="185">
        <f t="shared" si="227"/>
        <v>23</v>
      </c>
      <c r="M369" s="185">
        <f t="shared" si="228"/>
        <v>46.875</v>
      </c>
      <c r="N369" s="185">
        <f t="shared" si="221"/>
        <v>9.508113590263692</v>
      </c>
      <c r="O369" s="172"/>
      <c r="P369" s="168"/>
      <c r="Q369" s="169"/>
      <c r="R369" s="169"/>
      <c r="S369" s="169"/>
      <c r="T369" s="169"/>
      <c r="U369" s="170">
        <f t="shared" si="222"/>
        <v>0</v>
      </c>
      <c r="V369" s="170">
        <f t="shared" si="229"/>
        <v>0</v>
      </c>
      <c r="W369" s="151">
        <f t="shared" si="223"/>
        <v>0</v>
      </c>
      <c r="X369" s="664"/>
      <c r="Y369" s="425"/>
      <c r="Z369" s="425"/>
      <c r="AA369" s="425"/>
      <c r="AB369" s="425"/>
      <c r="AC369" s="425"/>
      <c r="AD369" s="425"/>
      <c r="AE369" s="425"/>
      <c r="AF369" s="425"/>
      <c r="AG369" s="652"/>
      <c r="AH369" s="155"/>
      <c r="AI369" s="154"/>
      <c r="AJ369" s="154"/>
      <c r="AK369" s="154"/>
      <c r="AL369" s="154"/>
      <c r="AM369" s="154"/>
      <c r="AN369" s="154"/>
      <c r="AO369" s="150">
        <f t="shared" si="224"/>
        <v>0</v>
      </c>
      <c r="AP369" s="150">
        <f t="shared" si="225"/>
        <v>0</v>
      </c>
      <c r="AQ369" s="151">
        <f t="shared" si="226"/>
        <v>0</v>
      </c>
      <c r="AR369" s="655"/>
      <c r="AS369" s="425"/>
      <c r="AT369" s="425"/>
      <c r="AU369" s="425"/>
      <c r="AV369" s="425"/>
      <c r="AW369" s="652"/>
      <c r="AX369" s="655"/>
      <c r="AY369" s="635"/>
      <c r="AZ369" s="635"/>
    </row>
    <row r="370" spans="1:52" ht="15.75" thickBot="1">
      <c r="A370" s="451"/>
      <c r="B370" s="175">
        <f>'5- Valoracion CUALITATIVA'!B405</f>
        <v>20.28397565922921</v>
      </c>
      <c r="C370" s="103" t="s">
        <v>130</v>
      </c>
      <c r="D370" s="161"/>
      <c r="E370" s="114" t="s">
        <v>216</v>
      </c>
      <c r="F370" s="107">
        <v>2</v>
      </c>
      <c r="G370" s="107">
        <v>2</v>
      </c>
      <c r="H370" s="107">
        <v>2</v>
      </c>
      <c r="I370" s="107">
        <v>1</v>
      </c>
      <c r="J370" s="107">
        <v>2</v>
      </c>
      <c r="K370" s="107">
        <v>4</v>
      </c>
      <c r="L370" s="185">
        <f t="shared" si="227"/>
        <v>19</v>
      </c>
      <c r="M370" s="185">
        <f t="shared" si="228"/>
        <v>34.375</v>
      </c>
      <c r="N370" s="185">
        <f t="shared" si="221"/>
        <v>6.9726166328600412</v>
      </c>
      <c r="O370" s="172"/>
      <c r="P370" s="168"/>
      <c r="Q370" s="169"/>
      <c r="R370" s="169"/>
      <c r="S370" s="169"/>
      <c r="T370" s="169"/>
      <c r="U370" s="170">
        <f t="shared" si="222"/>
        <v>0</v>
      </c>
      <c r="V370" s="170">
        <f t="shared" si="229"/>
        <v>0</v>
      </c>
      <c r="W370" s="151">
        <f t="shared" si="223"/>
        <v>0</v>
      </c>
      <c r="X370" s="664"/>
      <c r="Y370" s="425"/>
      <c r="Z370" s="425"/>
      <c r="AA370" s="425"/>
      <c r="AB370" s="425"/>
      <c r="AC370" s="425"/>
      <c r="AD370" s="425"/>
      <c r="AE370" s="425"/>
      <c r="AF370" s="425"/>
      <c r="AG370" s="653"/>
      <c r="AH370" s="155"/>
      <c r="AI370" s="154"/>
      <c r="AJ370" s="154"/>
      <c r="AK370" s="154"/>
      <c r="AL370" s="154"/>
      <c r="AM370" s="154"/>
      <c r="AN370" s="154"/>
      <c r="AO370" s="150">
        <f t="shared" si="224"/>
        <v>0</v>
      </c>
      <c r="AP370" s="150">
        <f t="shared" si="225"/>
        <v>0</v>
      </c>
      <c r="AQ370" s="151">
        <f t="shared" si="226"/>
        <v>0</v>
      </c>
      <c r="AR370" s="655"/>
      <c r="AS370" s="425"/>
      <c r="AT370" s="425"/>
      <c r="AU370" s="425"/>
      <c r="AV370" s="425"/>
      <c r="AW370" s="653"/>
      <c r="AX370" s="655"/>
      <c r="AY370" s="635"/>
      <c r="AZ370" s="635"/>
    </row>
    <row r="371" spans="1:52" ht="15.75" thickBot="1">
      <c r="A371" s="452"/>
      <c r="B371" s="175">
        <f>'5- Valoracion CUALITATIVA'!B406</f>
        <v>20.28397565922921</v>
      </c>
      <c r="C371" s="638"/>
      <c r="D371" s="639"/>
      <c r="E371" s="640"/>
      <c r="F371" s="641" t="s">
        <v>183</v>
      </c>
      <c r="G371" s="642"/>
      <c r="H371" s="642"/>
      <c r="I371" s="642"/>
      <c r="J371" s="642"/>
      <c r="K371" s="640"/>
      <c r="L371" s="165">
        <f>IF(SUM($L365:$L370),(1-EXP(-((SUM($L365:$L370)/COUNTIF($L365:$L370,"&gt;0"))^1)))*($E$6-(MAX($L365:$L370)))*(1-1/(EXP((((COUNTIF($L365:$L370,"&gt;0")^1)-1)*0.1))))+(MAX($L365:$L370)),0)</f>
        <v>35.147754722255215</v>
      </c>
      <c r="M371" s="166">
        <f t="shared" ref="M371" si="230">IF($L371&lt;&gt;0,(($L371-$M$6)/($E$6-$M$6))*100,0)</f>
        <v>84.836733507047541</v>
      </c>
      <c r="N371" s="167">
        <f>IF(SUM($L365:$L370),(($M371*$B371)/100),0)</f>
        <v>17.208262374654673</v>
      </c>
      <c r="O371" s="643" t="s">
        <v>184</v>
      </c>
      <c r="P371" s="642"/>
      <c r="Q371" s="642"/>
      <c r="R371" s="642"/>
      <c r="S371" s="642"/>
      <c r="T371" s="640"/>
      <c r="U371" s="165">
        <f>IF(SUM($U365:$U370),(1-EXP(-((SUM($U365:$U370)/COUNTIF($U365:$U370,"&gt;0"))^1)))*($E$6-(MAX($U365:$U370)))*(1-1/(EXP((((COUNTIF($U365:$U370,"&gt;0")^1)-1)*0.1))))+(MAX($U365:$U370)),0)</f>
        <v>0</v>
      </c>
      <c r="V371" s="166">
        <f t="shared" si="229"/>
        <v>0</v>
      </c>
      <c r="W371" s="167">
        <f>IF(SUM($U365:$U370),(($V371*$B371)/100),0)</f>
        <v>0</v>
      </c>
      <c r="X371" s="139" t="s">
        <v>158</v>
      </c>
      <c r="Y371" s="140">
        <f>$N371-$W371</f>
        <v>17.208262374654673</v>
      </c>
      <c r="Z371" s="644" t="s">
        <v>240</v>
      </c>
      <c r="AA371" s="639"/>
      <c r="AB371" s="639"/>
      <c r="AC371" s="639"/>
      <c r="AD371" s="639"/>
      <c r="AE371" s="639"/>
      <c r="AF371" s="639"/>
      <c r="AG371" s="645"/>
      <c r="AH371" s="646" t="s">
        <v>185</v>
      </c>
      <c r="AI371" s="639"/>
      <c r="AJ371" s="639"/>
      <c r="AK371" s="639"/>
      <c r="AL371" s="639"/>
      <c r="AM371" s="639"/>
      <c r="AN371" s="647"/>
      <c r="AO371" s="156">
        <f>IF(SUM($AO365:$AO370),(1-EXP(-((SUM($AO365:$AO370)/COUNTIF($AO365:$AO370,"&gt;0"))^1)))*($E$6-(MAX($AO365:$AO370)))*(1-1/(EXP((((COUNTIF($AO365:$AO370,"&gt;0")^1)-1)*0.1))))+(MAX($AO365:$AO370)),0)</f>
        <v>0</v>
      </c>
      <c r="AP371" s="156">
        <f t="shared" si="225"/>
        <v>0</v>
      </c>
      <c r="AQ371" s="157">
        <f>IF(SUM($AO365:$AO370),(($AP371*$B371)/100),0)</f>
        <v>0</v>
      </c>
      <c r="AR371" s="158" t="s">
        <v>186</v>
      </c>
      <c r="AS371" s="159">
        <f>$N371-$AQ371</f>
        <v>17.208262374654673</v>
      </c>
      <c r="AT371" s="648"/>
      <c r="AU371" s="639"/>
      <c r="AV371" s="639"/>
      <c r="AW371" s="645"/>
      <c r="AX371" s="649"/>
      <c r="AY371" s="645"/>
      <c r="AZ371" s="637"/>
    </row>
    <row r="373" spans="1:52" ht="15.75" thickBot="1"/>
    <row r="374" spans="1:52">
      <c r="A374" s="672" t="s">
        <v>146</v>
      </c>
      <c r="B374" s="673" t="s">
        <v>147</v>
      </c>
      <c r="C374" s="674" t="s">
        <v>148</v>
      </c>
      <c r="D374" s="676" t="s">
        <v>149</v>
      </c>
      <c r="E374" s="677" t="s">
        <v>150</v>
      </c>
      <c r="F374" s="631" t="s">
        <v>241</v>
      </c>
      <c r="G374" s="632"/>
      <c r="H374" s="632"/>
      <c r="I374" s="632"/>
      <c r="J374" s="632"/>
      <c r="K374" s="633"/>
      <c r="L374" s="665" t="s">
        <v>152</v>
      </c>
      <c r="M374" s="632"/>
      <c r="N374" s="666"/>
      <c r="O374" s="667" t="s">
        <v>225</v>
      </c>
      <c r="P374" s="658"/>
      <c r="Q374" s="658"/>
      <c r="R374" s="658"/>
      <c r="S374" s="658"/>
      <c r="T374" s="668"/>
      <c r="U374" s="657" t="s">
        <v>152</v>
      </c>
      <c r="V374" s="658"/>
      <c r="W374" s="659"/>
      <c r="X374" s="669" t="s">
        <v>226</v>
      </c>
      <c r="Y374" s="658"/>
      <c r="Z374" s="658"/>
      <c r="AA374" s="658"/>
      <c r="AB374" s="658"/>
      <c r="AC374" s="658"/>
      <c r="AD374" s="658"/>
      <c r="AE374" s="658"/>
      <c r="AF374" s="658"/>
      <c r="AG374" s="658"/>
      <c r="AH374" s="670" t="s">
        <v>154</v>
      </c>
      <c r="AI374" s="657" t="s">
        <v>227</v>
      </c>
      <c r="AJ374" s="658"/>
      <c r="AK374" s="658"/>
      <c r="AL374" s="658"/>
      <c r="AM374" s="658"/>
      <c r="AN374" s="668"/>
      <c r="AO374" s="657" t="s">
        <v>152</v>
      </c>
      <c r="AP374" s="658"/>
      <c r="AQ374" s="659"/>
      <c r="AR374" s="660" t="s">
        <v>228</v>
      </c>
      <c r="AS374" s="658"/>
      <c r="AT374" s="658"/>
      <c r="AU374" s="658"/>
      <c r="AV374" s="658"/>
      <c r="AW374" s="659"/>
      <c r="AX374" s="661" t="s">
        <v>229</v>
      </c>
      <c r="AY374" s="659"/>
      <c r="AZ374" s="662" t="s">
        <v>157</v>
      </c>
    </row>
    <row r="375" spans="1:52" ht="19.5" thickBot="1">
      <c r="A375" s="671"/>
      <c r="B375" s="637"/>
      <c r="C375" s="675"/>
      <c r="D375" s="675"/>
      <c r="E375" s="678"/>
      <c r="F375" s="181" t="s">
        <v>160</v>
      </c>
      <c r="G375" s="182" t="s">
        <v>161</v>
      </c>
      <c r="H375" s="182" t="s">
        <v>162</v>
      </c>
      <c r="I375" s="182" t="s">
        <v>163</v>
      </c>
      <c r="J375" s="182" t="s">
        <v>164</v>
      </c>
      <c r="K375" s="182" t="s">
        <v>165</v>
      </c>
      <c r="L375" s="186" t="s">
        <v>242</v>
      </c>
      <c r="M375" s="186" t="s">
        <v>243</v>
      </c>
      <c r="N375" s="187" t="s">
        <v>244</v>
      </c>
      <c r="O375" s="184" t="s">
        <v>160</v>
      </c>
      <c r="P375" s="141" t="s">
        <v>161</v>
      </c>
      <c r="Q375" s="141" t="s">
        <v>162</v>
      </c>
      <c r="R375" s="141" t="s">
        <v>163</v>
      </c>
      <c r="S375" s="141" t="s">
        <v>164</v>
      </c>
      <c r="T375" s="141" t="s">
        <v>165</v>
      </c>
      <c r="U375" s="142" t="s">
        <v>245</v>
      </c>
      <c r="V375" s="142" t="s">
        <v>246</v>
      </c>
      <c r="W375" s="143" t="s">
        <v>247</v>
      </c>
      <c r="X375" s="136" t="s">
        <v>230</v>
      </c>
      <c r="Y375" s="137" t="s">
        <v>236</v>
      </c>
      <c r="Z375" s="137" t="s">
        <v>237</v>
      </c>
      <c r="AA375" s="137" t="s">
        <v>238</v>
      </c>
      <c r="AB375" s="137" t="s">
        <v>239</v>
      </c>
      <c r="AC375" s="137" t="s">
        <v>231</v>
      </c>
      <c r="AD375" s="137" t="s">
        <v>232</v>
      </c>
      <c r="AE375" s="137" t="s">
        <v>233</v>
      </c>
      <c r="AF375" s="137" t="s">
        <v>234</v>
      </c>
      <c r="AG375" s="138" t="s">
        <v>235</v>
      </c>
      <c r="AH375" s="671"/>
      <c r="AI375" s="141" t="s">
        <v>248</v>
      </c>
      <c r="AJ375" s="141" t="s">
        <v>249</v>
      </c>
      <c r="AK375" s="141" t="s">
        <v>250</v>
      </c>
      <c r="AL375" s="141" t="s">
        <v>251</v>
      </c>
      <c r="AM375" s="141" t="s">
        <v>252</v>
      </c>
      <c r="AN375" s="141" t="s">
        <v>253</v>
      </c>
      <c r="AO375" s="142" t="s">
        <v>254</v>
      </c>
      <c r="AP375" s="142" t="s">
        <v>255</v>
      </c>
      <c r="AQ375" s="142" t="s">
        <v>256</v>
      </c>
      <c r="AR375" s="144" t="s">
        <v>257</v>
      </c>
      <c r="AS375" s="137" t="s">
        <v>258</v>
      </c>
      <c r="AT375" s="137" t="s">
        <v>259</v>
      </c>
      <c r="AU375" s="137" t="s">
        <v>260</v>
      </c>
      <c r="AV375" s="137" t="s">
        <v>261</v>
      </c>
      <c r="AW375" s="145" t="s">
        <v>262</v>
      </c>
      <c r="AX375" s="146" t="s">
        <v>156</v>
      </c>
      <c r="AY375" s="147" t="s">
        <v>263</v>
      </c>
      <c r="AZ375" s="637"/>
    </row>
    <row r="376" spans="1:52" ht="15.75" customHeight="1" thickBot="1">
      <c r="A376" s="451" t="s">
        <v>212</v>
      </c>
      <c r="B376" s="175">
        <f>'5- Valoracion CUALITATIVA'!B411</f>
        <v>16.227180527383368</v>
      </c>
      <c r="C376" s="103" t="s">
        <v>114</v>
      </c>
      <c r="D376" s="160"/>
      <c r="E376" s="114" t="s">
        <v>216</v>
      </c>
      <c r="F376" s="91">
        <v>4</v>
      </c>
      <c r="G376" s="91">
        <v>2</v>
      </c>
      <c r="H376" s="91">
        <v>2</v>
      </c>
      <c r="I376" s="91">
        <v>1</v>
      </c>
      <c r="J376" s="91">
        <v>4</v>
      </c>
      <c r="K376" s="91">
        <v>4</v>
      </c>
      <c r="L376" s="185">
        <f>(3*$F376)+(2*$G376)+$H376+$I376+$J376+$K376</f>
        <v>27</v>
      </c>
      <c r="M376" s="185">
        <f>IF($L376&lt;&gt;0,(($L376-$M$6)/($E$6-$M$6))*100,0)</f>
        <v>59.375</v>
      </c>
      <c r="N376" s="185">
        <f t="shared" ref="N376:N381" si="231">($M376*$B376)/100</f>
        <v>9.6348884381338742</v>
      </c>
      <c r="O376" s="153"/>
      <c r="P376" s="148"/>
      <c r="Q376" s="149"/>
      <c r="R376" s="149"/>
      <c r="S376" s="149"/>
      <c r="T376" s="149"/>
      <c r="U376" s="150">
        <f t="shared" ref="U376:U381" si="232">$O376+$P376+$Q376+$R376+$S376+$T376</f>
        <v>0</v>
      </c>
      <c r="V376" s="150">
        <f>IF($U376&lt;&gt;0,(($U376-$M$6)/($E$6-$M$6))*100,0)</f>
        <v>0</v>
      </c>
      <c r="W376" s="151">
        <f t="shared" ref="W376:W381" si="233">($V376*$B376)/100</f>
        <v>0</v>
      </c>
      <c r="X376" s="663">
        <v>282</v>
      </c>
      <c r="Y376" s="650">
        <v>5</v>
      </c>
      <c r="Z376" s="650">
        <v>3.75</v>
      </c>
      <c r="AA376" s="650">
        <v>0</v>
      </c>
      <c r="AB376" s="650">
        <v>0.25</v>
      </c>
      <c r="AC376" s="650">
        <f>+AB376-AA376</f>
        <v>0.25</v>
      </c>
      <c r="AD376" s="650">
        <v>0.5</v>
      </c>
      <c r="AE376" s="650">
        <f>(1/(1+$AD376))+(($AD376*(ABS(($M382-$V382))-50))/(50*(1+$AD376)))</f>
        <v>0.91154761212340729</v>
      </c>
      <c r="AF376" s="650">
        <f>$AE376*$AC376</f>
        <v>0.22788690303085182</v>
      </c>
      <c r="AG376" s="651">
        <f>$AF376*$B376</f>
        <v>3.6979619153079404</v>
      </c>
      <c r="AH376" s="152"/>
      <c r="AI376" s="153"/>
      <c r="AJ376" s="153"/>
      <c r="AK376" s="153"/>
      <c r="AL376" s="153"/>
      <c r="AM376" s="153"/>
      <c r="AN376" s="153"/>
      <c r="AO376" s="150">
        <f t="shared" ref="AO376:AO381" si="234">$AI376+$AJ376+$AK376+$AL376+$AM376+$AN376</f>
        <v>0</v>
      </c>
      <c r="AP376" s="150">
        <f t="shared" ref="AP376:AP382" si="235">IF($AO376&lt;&gt;0,(($AO376-$M$6)/($E$6-$M$6))*100,0)</f>
        <v>0</v>
      </c>
      <c r="AQ376" s="151">
        <f t="shared" ref="AQ376:AQ381" si="236">($AP376*$B376)/100</f>
        <v>0</v>
      </c>
      <c r="AR376" s="656"/>
      <c r="AS376" s="650"/>
      <c r="AT376" s="650">
        <f>+AS376-AA376</f>
        <v>0</v>
      </c>
      <c r="AU376" s="650">
        <f>(1/(1+$AD376))+(($AD376*(ABS(($M382-$AP382))-50))/(50*(1+$AD376)))</f>
        <v>0.91154761212340729</v>
      </c>
      <c r="AV376" s="650">
        <f>$AT376*$AU376</f>
        <v>0</v>
      </c>
      <c r="AW376" s="651">
        <f>$AV376*$B376</f>
        <v>0</v>
      </c>
      <c r="AX376" s="654">
        <f>$AS382-$Y382</f>
        <v>0</v>
      </c>
      <c r="AY376" s="634">
        <f>$AW376-$AG376</f>
        <v>-3.6979619153079404</v>
      </c>
      <c r="AZ376" s="636"/>
    </row>
    <row r="377" spans="1:52" ht="15.75" thickBot="1">
      <c r="A377" s="451"/>
      <c r="B377" s="175">
        <f>'5- Valoracion CUALITATIVA'!B412</f>
        <v>16.227180527383368</v>
      </c>
      <c r="C377" s="103" t="s">
        <v>116</v>
      </c>
      <c r="D377" s="161"/>
      <c r="E377" s="114" t="s">
        <v>216</v>
      </c>
      <c r="F377" s="107">
        <v>4</v>
      </c>
      <c r="G377" s="107">
        <v>2</v>
      </c>
      <c r="H377" s="107">
        <v>4</v>
      </c>
      <c r="I377" s="107">
        <v>1</v>
      </c>
      <c r="J377" s="107">
        <v>2</v>
      </c>
      <c r="K377" s="107">
        <v>1</v>
      </c>
      <c r="L377" s="185">
        <f t="shared" ref="L377:L381" si="237">(3*$F377)+(2*$G377)+$H377+$I377+$J377+$K377</f>
        <v>24</v>
      </c>
      <c r="M377" s="185">
        <f t="shared" ref="M377:M381" si="238">IF($L377&lt;&gt;0,(($L377-$M$6)/($E$6-$M$6))*100,0)</f>
        <v>50</v>
      </c>
      <c r="N377" s="185">
        <f t="shared" si="231"/>
        <v>8.1135902636916839</v>
      </c>
      <c r="O377" s="171"/>
      <c r="P377" s="162"/>
      <c r="Q377" s="163"/>
      <c r="R377" s="163"/>
      <c r="S377" s="163"/>
      <c r="T377" s="163"/>
      <c r="U377" s="164">
        <f t="shared" si="232"/>
        <v>0</v>
      </c>
      <c r="V377" s="164">
        <f t="shared" ref="V377:V382" si="239">IF($U377&lt;&gt;0,(($U377-$M$6)/($E$6-$M$6))*100,0)</f>
        <v>0</v>
      </c>
      <c r="W377" s="151">
        <f t="shared" si="233"/>
        <v>0</v>
      </c>
      <c r="X377" s="664"/>
      <c r="Y377" s="425"/>
      <c r="Z377" s="425"/>
      <c r="AA377" s="425"/>
      <c r="AB377" s="425"/>
      <c r="AC377" s="425"/>
      <c r="AD377" s="425"/>
      <c r="AE377" s="425"/>
      <c r="AF377" s="425"/>
      <c r="AG377" s="652"/>
      <c r="AH377" s="155"/>
      <c r="AI377" s="154"/>
      <c r="AJ377" s="154"/>
      <c r="AK377" s="154"/>
      <c r="AL377" s="154"/>
      <c r="AM377" s="154"/>
      <c r="AN377" s="154"/>
      <c r="AO377" s="150">
        <f t="shared" si="234"/>
        <v>0</v>
      </c>
      <c r="AP377" s="150">
        <f t="shared" si="235"/>
        <v>0</v>
      </c>
      <c r="AQ377" s="151">
        <f t="shared" si="236"/>
        <v>0</v>
      </c>
      <c r="AR377" s="655"/>
      <c r="AS377" s="425"/>
      <c r="AT377" s="425"/>
      <c r="AU377" s="425"/>
      <c r="AV377" s="425"/>
      <c r="AW377" s="652"/>
      <c r="AX377" s="655"/>
      <c r="AY377" s="635"/>
      <c r="AZ377" s="635"/>
    </row>
    <row r="378" spans="1:52" ht="15.75" thickBot="1">
      <c r="A378" s="451"/>
      <c r="B378" s="175">
        <f>'5- Valoracion CUALITATIVA'!B413</f>
        <v>16.227180527383368</v>
      </c>
      <c r="C378" s="103" t="s">
        <v>195</v>
      </c>
      <c r="D378" s="161"/>
      <c r="E378" s="114" t="s">
        <v>216</v>
      </c>
      <c r="F378" s="107">
        <v>2</v>
      </c>
      <c r="G378" s="107">
        <v>2</v>
      </c>
      <c r="H378" s="107">
        <v>2</v>
      </c>
      <c r="I378" s="107">
        <v>1</v>
      </c>
      <c r="J378" s="107">
        <v>4</v>
      </c>
      <c r="K378" s="107">
        <v>4</v>
      </c>
      <c r="L378" s="185">
        <f t="shared" si="237"/>
        <v>21</v>
      </c>
      <c r="M378" s="185">
        <f t="shared" si="238"/>
        <v>40.625</v>
      </c>
      <c r="N378" s="185">
        <f t="shared" si="231"/>
        <v>6.5922920892494927</v>
      </c>
      <c r="O378" s="172"/>
      <c r="P378" s="168"/>
      <c r="Q378" s="169"/>
      <c r="R378" s="169"/>
      <c r="S378" s="169"/>
      <c r="T378" s="169"/>
      <c r="U378" s="170">
        <f t="shared" si="232"/>
        <v>0</v>
      </c>
      <c r="V378" s="170">
        <f t="shared" si="239"/>
        <v>0</v>
      </c>
      <c r="W378" s="151">
        <f t="shared" si="233"/>
        <v>0</v>
      </c>
      <c r="X378" s="664"/>
      <c r="Y378" s="425"/>
      <c r="Z378" s="425"/>
      <c r="AA378" s="425"/>
      <c r="AB378" s="425"/>
      <c r="AC378" s="425"/>
      <c r="AD378" s="425"/>
      <c r="AE378" s="425"/>
      <c r="AF378" s="425"/>
      <c r="AG378" s="652"/>
      <c r="AH378" s="155"/>
      <c r="AI378" s="154"/>
      <c r="AJ378" s="154"/>
      <c r="AK378" s="154"/>
      <c r="AL378" s="154"/>
      <c r="AM378" s="154"/>
      <c r="AN378" s="154"/>
      <c r="AO378" s="150">
        <f t="shared" si="234"/>
        <v>0</v>
      </c>
      <c r="AP378" s="150">
        <f t="shared" si="235"/>
        <v>0</v>
      </c>
      <c r="AQ378" s="151">
        <f t="shared" si="236"/>
        <v>0</v>
      </c>
      <c r="AR378" s="655"/>
      <c r="AS378" s="425"/>
      <c r="AT378" s="425"/>
      <c r="AU378" s="425"/>
      <c r="AV378" s="425"/>
      <c r="AW378" s="652"/>
      <c r="AX378" s="655"/>
      <c r="AY378" s="635"/>
      <c r="AZ378" s="635"/>
    </row>
    <row r="379" spans="1:52" ht="15.75" thickBot="1">
      <c r="A379" s="451"/>
      <c r="B379" s="175">
        <f>'5- Valoracion CUALITATIVA'!B414</f>
        <v>16.227180527383368</v>
      </c>
      <c r="C379" s="103" t="s">
        <v>121</v>
      </c>
      <c r="D379" s="161"/>
      <c r="E379" s="114" t="s">
        <v>216</v>
      </c>
      <c r="F379" s="107">
        <v>2</v>
      </c>
      <c r="G379" s="107">
        <v>1</v>
      </c>
      <c r="H379" s="107">
        <v>2</v>
      </c>
      <c r="I379" s="107">
        <v>1</v>
      </c>
      <c r="J379" s="107">
        <v>2</v>
      </c>
      <c r="K379" s="107">
        <v>1</v>
      </c>
      <c r="L379" s="185">
        <f t="shared" si="237"/>
        <v>14</v>
      </c>
      <c r="M379" s="185">
        <f t="shared" si="238"/>
        <v>18.75</v>
      </c>
      <c r="N379" s="185">
        <f t="shared" si="231"/>
        <v>3.0425963488843815</v>
      </c>
      <c r="O379" s="172"/>
      <c r="P379" s="168"/>
      <c r="Q379" s="169"/>
      <c r="R379" s="169"/>
      <c r="S379" s="169"/>
      <c r="T379" s="169"/>
      <c r="U379" s="170">
        <f t="shared" si="232"/>
        <v>0</v>
      </c>
      <c r="V379" s="170">
        <f t="shared" si="239"/>
        <v>0</v>
      </c>
      <c r="W379" s="151">
        <f t="shared" si="233"/>
        <v>0</v>
      </c>
      <c r="X379" s="664"/>
      <c r="Y379" s="425"/>
      <c r="Z379" s="425"/>
      <c r="AA379" s="425"/>
      <c r="AB379" s="425"/>
      <c r="AC379" s="425"/>
      <c r="AD379" s="425"/>
      <c r="AE379" s="425"/>
      <c r="AF379" s="425"/>
      <c r="AG379" s="652"/>
      <c r="AH379" s="155"/>
      <c r="AI379" s="154"/>
      <c r="AJ379" s="154"/>
      <c r="AK379" s="154"/>
      <c r="AL379" s="154"/>
      <c r="AM379" s="154"/>
      <c r="AN379" s="154"/>
      <c r="AO379" s="150">
        <f t="shared" si="234"/>
        <v>0</v>
      </c>
      <c r="AP379" s="150">
        <f t="shared" si="235"/>
        <v>0</v>
      </c>
      <c r="AQ379" s="151">
        <f t="shared" si="236"/>
        <v>0</v>
      </c>
      <c r="AR379" s="655"/>
      <c r="AS379" s="425"/>
      <c r="AT379" s="425"/>
      <c r="AU379" s="425"/>
      <c r="AV379" s="425"/>
      <c r="AW379" s="652"/>
      <c r="AX379" s="655"/>
      <c r="AY379" s="635"/>
      <c r="AZ379" s="635"/>
    </row>
    <row r="380" spans="1:52" ht="15.75" thickBot="1">
      <c r="A380" s="451"/>
      <c r="B380" s="175">
        <f>'5- Valoracion CUALITATIVA'!B415</f>
        <v>16.227180527383368</v>
      </c>
      <c r="C380" s="103" t="s">
        <v>197</v>
      </c>
      <c r="D380" s="161"/>
      <c r="E380" s="114" t="s">
        <v>216</v>
      </c>
      <c r="F380" s="107">
        <v>4</v>
      </c>
      <c r="G380" s="107">
        <v>4</v>
      </c>
      <c r="H380" s="107">
        <v>4</v>
      </c>
      <c r="I380" s="107">
        <v>1</v>
      </c>
      <c r="J380" s="107">
        <v>4</v>
      </c>
      <c r="K380" s="107">
        <v>4</v>
      </c>
      <c r="L380" s="185">
        <f t="shared" si="237"/>
        <v>33</v>
      </c>
      <c r="M380" s="185">
        <f t="shared" si="238"/>
        <v>78.125</v>
      </c>
      <c r="N380" s="185">
        <f t="shared" si="231"/>
        <v>12.677484787018257</v>
      </c>
      <c r="O380" s="172"/>
      <c r="P380" s="168"/>
      <c r="Q380" s="169"/>
      <c r="R380" s="169"/>
      <c r="S380" s="169"/>
      <c r="T380" s="169"/>
      <c r="U380" s="170">
        <f t="shared" si="232"/>
        <v>0</v>
      </c>
      <c r="V380" s="170">
        <f t="shared" si="239"/>
        <v>0</v>
      </c>
      <c r="W380" s="151">
        <f t="shared" si="233"/>
        <v>0</v>
      </c>
      <c r="X380" s="664"/>
      <c r="Y380" s="425"/>
      <c r="Z380" s="425"/>
      <c r="AA380" s="425"/>
      <c r="AB380" s="425"/>
      <c r="AC380" s="425"/>
      <c r="AD380" s="425"/>
      <c r="AE380" s="425"/>
      <c r="AF380" s="425"/>
      <c r="AG380" s="652"/>
      <c r="AH380" s="155"/>
      <c r="AI380" s="154"/>
      <c r="AJ380" s="154"/>
      <c r="AK380" s="154"/>
      <c r="AL380" s="154"/>
      <c r="AM380" s="154"/>
      <c r="AN380" s="154"/>
      <c r="AO380" s="150">
        <f t="shared" si="234"/>
        <v>0</v>
      </c>
      <c r="AP380" s="150">
        <f t="shared" si="235"/>
        <v>0</v>
      </c>
      <c r="AQ380" s="151">
        <f t="shared" si="236"/>
        <v>0</v>
      </c>
      <c r="AR380" s="655"/>
      <c r="AS380" s="425"/>
      <c r="AT380" s="425"/>
      <c r="AU380" s="425"/>
      <c r="AV380" s="425"/>
      <c r="AW380" s="652"/>
      <c r="AX380" s="655"/>
      <c r="AY380" s="635"/>
      <c r="AZ380" s="635"/>
    </row>
    <row r="381" spans="1:52" ht="15.75" thickBot="1">
      <c r="A381" s="451"/>
      <c r="B381" s="175">
        <f>'5- Valoracion CUALITATIVA'!B416</f>
        <v>16.227180527383368</v>
      </c>
      <c r="C381" s="103" t="s">
        <v>126</v>
      </c>
      <c r="D381" s="161"/>
      <c r="E381" s="114" t="s">
        <v>216</v>
      </c>
      <c r="F381" s="107">
        <v>2</v>
      </c>
      <c r="G381" s="107">
        <v>4</v>
      </c>
      <c r="H381" s="107">
        <v>6</v>
      </c>
      <c r="I381" s="107">
        <v>1</v>
      </c>
      <c r="J381" s="107">
        <v>4</v>
      </c>
      <c r="K381" s="107">
        <v>1</v>
      </c>
      <c r="L381" s="185">
        <f t="shared" si="237"/>
        <v>26</v>
      </c>
      <c r="M381" s="185">
        <f t="shared" si="238"/>
        <v>56.25</v>
      </c>
      <c r="N381" s="185">
        <f t="shared" si="231"/>
        <v>9.1277890466531453</v>
      </c>
      <c r="O381" s="172"/>
      <c r="P381" s="168"/>
      <c r="Q381" s="169"/>
      <c r="R381" s="169"/>
      <c r="S381" s="169"/>
      <c r="T381" s="169"/>
      <c r="U381" s="170">
        <f t="shared" si="232"/>
        <v>0</v>
      </c>
      <c r="V381" s="170">
        <f t="shared" si="239"/>
        <v>0</v>
      </c>
      <c r="W381" s="151">
        <f t="shared" si="233"/>
        <v>0</v>
      </c>
      <c r="X381" s="664"/>
      <c r="Y381" s="425"/>
      <c r="Z381" s="425"/>
      <c r="AA381" s="425"/>
      <c r="AB381" s="425"/>
      <c r="AC381" s="425"/>
      <c r="AD381" s="425"/>
      <c r="AE381" s="425"/>
      <c r="AF381" s="425"/>
      <c r="AG381" s="653"/>
      <c r="AH381" s="155"/>
      <c r="AI381" s="154"/>
      <c r="AJ381" s="154"/>
      <c r="AK381" s="154"/>
      <c r="AL381" s="154"/>
      <c r="AM381" s="154"/>
      <c r="AN381" s="154"/>
      <c r="AO381" s="150">
        <f t="shared" si="234"/>
        <v>0</v>
      </c>
      <c r="AP381" s="150">
        <f t="shared" si="235"/>
        <v>0</v>
      </c>
      <c r="AQ381" s="151">
        <f t="shared" si="236"/>
        <v>0</v>
      </c>
      <c r="AR381" s="655"/>
      <c r="AS381" s="425"/>
      <c r="AT381" s="425"/>
      <c r="AU381" s="425"/>
      <c r="AV381" s="425"/>
      <c r="AW381" s="653"/>
      <c r="AX381" s="655"/>
      <c r="AY381" s="635"/>
      <c r="AZ381" s="635"/>
    </row>
    <row r="382" spans="1:52" ht="15.75" thickBot="1">
      <c r="A382" s="452"/>
      <c r="B382" s="175">
        <f>'5- Valoracion CUALITATIVA'!B417</f>
        <v>16.227180527383368</v>
      </c>
      <c r="C382" s="638"/>
      <c r="D382" s="639"/>
      <c r="E382" s="640"/>
      <c r="F382" s="641" t="s">
        <v>183</v>
      </c>
      <c r="G382" s="642"/>
      <c r="H382" s="642"/>
      <c r="I382" s="642"/>
      <c r="J382" s="642"/>
      <c r="K382" s="640"/>
      <c r="L382" s="165">
        <f>IF(SUM($L376:$L381),(1-EXP(-((SUM($L376:$L381)/COUNTIF($L376:$L381,"&gt;0"))^1)))*($E$6-(MAX($L376:$L381)))*(1-1/(EXP((((COUNTIF($L376:$L381,"&gt;0")^1)-1)*0.1))))+(MAX($L376:$L381)),0)</f>
        <v>35.754285381923552</v>
      </c>
      <c r="M382" s="166">
        <f t="shared" ref="M382" si="240">IF($L382&lt;&gt;0,(($L382-$M$6)/($E$6-$M$6))*100,0)</f>
        <v>86.732141818511096</v>
      </c>
      <c r="N382" s="167">
        <f>IF(SUM($L376:$L381),(($M382*$B382)/100),0)</f>
        <v>14.074181228155959</v>
      </c>
      <c r="O382" s="643" t="s">
        <v>184</v>
      </c>
      <c r="P382" s="642"/>
      <c r="Q382" s="642"/>
      <c r="R382" s="642"/>
      <c r="S382" s="642"/>
      <c r="T382" s="640"/>
      <c r="U382" s="165">
        <f>IF(SUM($U376:$U381),(1-EXP(-((SUM($U376:$U381)/COUNTIF($U376:$U381,"&gt;0"))^1)))*($E$6-(MAX($U376:$U381)))*(1-1/(EXP((((COUNTIF($U376:$U381,"&gt;0")^1)-1)*0.1))))+(MAX($U376:$U381)),0)</f>
        <v>0</v>
      </c>
      <c r="V382" s="166">
        <f t="shared" si="239"/>
        <v>0</v>
      </c>
      <c r="W382" s="167">
        <f>IF(SUM($U376:$U381),(($V382*$B382)/100),0)</f>
        <v>0</v>
      </c>
      <c r="X382" s="139" t="s">
        <v>158</v>
      </c>
      <c r="Y382" s="140">
        <f>$N382-$W382</f>
        <v>14.074181228155959</v>
      </c>
      <c r="Z382" s="644" t="s">
        <v>240</v>
      </c>
      <c r="AA382" s="639"/>
      <c r="AB382" s="639"/>
      <c r="AC382" s="639"/>
      <c r="AD382" s="639"/>
      <c r="AE382" s="639"/>
      <c r="AF382" s="639"/>
      <c r="AG382" s="645"/>
      <c r="AH382" s="646" t="s">
        <v>185</v>
      </c>
      <c r="AI382" s="639"/>
      <c r="AJ382" s="639"/>
      <c r="AK382" s="639"/>
      <c r="AL382" s="639"/>
      <c r="AM382" s="639"/>
      <c r="AN382" s="647"/>
      <c r="AO382" s="156">
        <f>IF(SUM($AO376:$AO381),(1-EXP(-((SUM($AO376:$AO381)/COUNTIF($AO376:$AO381,"&gt;0"))^1)))*($E$6-(MAX($AO376:$AO381)))*(1-1/(EXP((((COUNTIF($AO376:$AO381,"&gt;0")^1)-1)*0.1))))+(MAX($AO376:$AO381)),0)</f>
        <v>0</v>
      </c>
      <c r="AP382" s="156">
        <f t="shared" si="235"/>
        <v>0</v>
      </c>
      <c r="AQ382" s="157">
        <f>IF(SUM($AO376:$AO381),(($AP382*$B382)/100),0)</f>
        <v>0</v>
      </c>
      <c r="AR382" s="158" t="s">
        <v>186</v>
      </c>
      <c r="AS382" s="159">
        <f>$N382-$AQ382</f>
        <v>14.074181228155959</v>
      </c>
      <c r="AT382" s="648"/>
      <c r="AU382" s="639"/>
      <c r="AV382" s="639"/>
      <c r="AW382" s="645"/>
      <c r="AX382" s="649"/>
      <c r="AY382" s="645"/>
      <c r="AZ382" s="637"/>
    </row>
    <row r="384" spans="1:52" ht="15.75" thickBot="1"/>
    <row r="385" spans="1:52">
      <c r="A385" s="672" t="s">
        <v>146</v>
      </c>
      <c r="B385" s="673" t="s">
        <v>147</v>
      </c>
      <c r="C385" s="674" t="s">
        <v>148</v>
      </c>
      <c r="D385" s="676" t="s">
        <v>149</v>
      </c>
      <c r="E385" s="677" t="s">
        <v>150</v>
      </c>
      <c r="F385" s="631" t="s">
        <v>241</v>
      </c>
      <c r="G385" s="632"/>
      <c r="H385" s="632"/>
      <c r="I385" s="632"/>
      <c r="J385" s="632"/>
      <c r="K385" s="633"/>
      <c r="L385" s="665" t="s">
        <v>152</v>
      </c>
      <c r="M385" s="632"/>
      <c r="N385" s="666"/>
      <c r="O385" s="667" t="s">
        <v>225</v>
      </c>
      <c r="P385" s="658"/>
      <c r="Q385" s="658"/>
      <c r="R385" s="658"/>
      <c r="S385" s="658"/>
      <c r="T385" s="668"/>
      <c r="U385" s="657" t="s">
        <v>152</v>
      </c>
      <c r="V385" s="658"/>
      <c r="W385" s="659"/>
      <c r="X385" s="669" t="s">
        <v>226</v>
      </c>
      <c r="Y385" s="658"/>
      <c r="Z385" s="658"/>
      <c r="AA385" s="658"/>
      <c r="AB385" s="658"/>
      <c r="AC385" s="658"/>
      <c r="AD385" s="658"/>
      <c r="AE385" s="658"/>
      <c r="AF385" s="658"/>
      <c r="AG385" s="658"/>
      <c r="AH385" s="670" t="s">
        <v>154</v>
      </c>
      <c r="AI385" s="657" t="s">
        <v>227</v>
      </c>
      <c r="AJ385" s="658"/>
      <c r="AK385" s="658"/>
      <c r="AL385" s="658"/>
      <c r="AM385" s="658"/>
      <c r="AN385" s="668"/>
      <c r="AO385" s="657" t="s">
        <v>152</v>
      </c>
      <c r="AP385" s="658"/>
      <c r="AQ385" s="659"/>
      <c r="AR385" s="660" t="s">
        <v>228</v>
      </c>
      <c r="AS385" s="658"/>
      <c r="AT385" s="658"/>
      <c r="AU385" s="658"/>
      <c r="AV385" s="658"/>
      <c r="AW385" s="659"/>
      <c r="AX385" s="661" t="s">
        <v>229</v>
      </c>
      <c r="AY385" s="659"/>
      <c r="AZ385" s="662" t="s">
        <v>157</v>
      </c>
    </row>
    <row r="386" spans="1:52" ht="19.5" thickBot="1">
      <c r="A386" s="671"/>
      <c r="B386" s="637"/>
      <c r="C386" s="675"/>
      <c r="D386" s="675"/>
      <c r="E386" s="678"/>
      <c r="F386" s="181" t="s">
        <v>160</v>
      </c>
      <c r="G386" s="182" t="s">
        <v>161</v>
      </c>
      <c r="H386" s="182" t="s">
        <v>162</v>
      </c>
      <c r="I386" s="182" t="s">
        <v>163</v>
      </c>
      <c r="J386" s="182" t="s">
        <v>164</v>
      </c>
      <c r="K386" s="182" t="s">
        <v>165</v>
      </c>
      <c r="L386" s="186" t="s">
        <v>242</v>
      </c>
      <c r="M386" s="186" t="s">
        <v>243</v>
      </c>
      <c r="N386" s="187" t="s">
        <v>244</v>
      </c>
      <c r="O386" s="184" t="s">
        <v>160</v>
      </c>
      <c r="P386" s="141" t="s">
        <v>161</v>
      </c>
      <c r="Q386" s="141" t="s">
        <v>162</v>
      </c>
      <c r="R386" s="141" t="s">
        <v>163</v>
      </c>
      <c r="S386" s="141" t="s">
        <v>164</v>
      </c>
      <c r="T386" s="141" t="s">
        <v>165</v>
      </c>
      <c r="U386" s="142" t="s">
        <v>245</v>
      </c>
      <c r="V386" s="142" t="s">
        <v>246</v>
      </c>
      <c r="W386" s="143" t="s">
        <v>247</v>
      </c>
      <c r="X386" s="136" t="s">
        <v>230</v>
      </c>
      <c r="Y386" s="137" t="s">
        <v>236</v>
      </c>
      <c r="Z386" s="137" t="s">
        <v>237</v>
      </c>
      <c r="AA386" s="137" t="s">
        <v>238</v>
      </c>
      <c r="AB386" s="137" t="s">
        <v>239</v>
      </c>
      <c r="AC386" s="137" t="s">
        <v>231</v>
      </c>
      <c r="AD386" s="137" t="s">
        <v>232</v>
      </c>
      <c r="AE386" s="137" t="s">
        <v>233</v>
      </c>
      <c r="AF386" s="137" t="s">
        <v>234</v>
      </c>
      <c r="AG386" s="138" t="s">
        <v>235</v>
      </c>
      <c r="AH386" s="671"/>
      <c r="AI386" s="141" t="s">
        <v>248</v>
      </c>
      <c r="AJ386" s="141" t="s">
        <v>249</v>
      </c>
      <c r="AK386" s="141" t="s">
        <v>250</v>
      </c>
      <c r="AL386" s="141" t="s">
        <v>251</v>
      </c>
      <c r="AM386" s="141" t="s">
        <v>252</v>
      </c>
      <c r="AN386" s="141" t="s">
        <v>253</v>
      </c>
      <c r="AO386" s="142" t="s">
        <v>254</v>
      </c>
      <c r="AP386" s="142" t="s">
        <v>255</v>
      </c>
      <c r="AQ386" s="142" t="s">
        <v>256</v>
      </c>
      <c r="AR386" s="144" t="s">
        <v>257</v>
      </c>
      <c r="AS386" s="137" t="s">
        <v>258</v>
      </c>
      <c r="AT386" s="137" t="s">
        <v>259</v>
      </c>
      <c r="AU386" s="137" t="s">
        <v>260</v>
      </c>
      <c r="AV386" s="137" t="s">
        <v>261</v>
      </c>
      <c r="AW386" s="145" t="s">
        <v>262</v>
      </c>
      <c r="AX386" s="146" t="s">
        <v>156</v>
      </c>
      <c r="AY386" s="147" t="s">
        <v>263</v>
      </c>
      <c r="AZ386" s="637"/>
    </row>
    <row r="387" spans="1:52" ht="15.75" customHeight="1" thickBot="1">
      <c r="A387" s="450" t="s">
        <v>213</v>
      </c>
      <c r="B387" s="175">
        <f>'5- Valoracion CUALITATIVA'!B422</f>
        <v>32.454361054766736</v>
      </c>
      <c r="C387" s="87" t="s">
        <v>108</v>
      </c>
      <c r="D387" s="160"/>
      <c r="E387" s="89" t="s">
        <v>216</v>
      </c>
      <c r="F387" s="91">
        <v>4</v>
      </c>
      <c r="G387" s="91">
        <v>1</v>
      </c>
      <c r="H387" s="91">
        <v>2</v>
      </c>
      <c r="I387" s="91">
        <v>4</v>
      </c>
      <c r="J387" s="91">
        <v>4</v>
      </c>
      <c r="K387" s="91">
        <v>1</v>
      </c>
      <c r="L387" s="185">
        <f>(3*$F387)+(2*$G387)+$H387+$I387+$J387+$K387</f>
        <v>25</v>
      </c>
      <c r="M387" s="185">
        <f>IF($L387&lt;&gt;0,(($L387-$M$6)/($E$6-$M$6))*100,0)</f>
        <v>53.125</v>
      </c>
      <c r="N387" s="185">
        <f t="shared" ref="N387:N403" si="241">($M387*$B387)/100</f>
        <v>17.241379310344829</v>
      </c>
      <c r="O387" s="153"/>
      <c r="P387" s="148"/>
      <c r="Q387" s="149"/>
      <c r="R387" s="149"/>
      <c r="S387" s="149"/>
      <c r="T387" s="149"/>
      <c r="U387" s="150">
        <f t="shared" ref="U387:U403" si="242">$O387+$P387+$Q387+$R387+$S387+$T387</f>
        <v>0</v>
      </c>
      <c r="V387" s="150">
        <f>IF($U387&lt;&gt;0,(($U387-$M$6)/($E$6-$M$6))*100,0)</f>
        <v>0</v>
      </c>
      <c r="W387" s="151">
        <f t="shared" ref="W387:W403" si="243">($V387*$B387)/100</f>
        <v>0</v>
      </c>
      <c r="X387" s="663">
        <v>284</v>
      </c>
      <c r="Y387" s="650">
        <v>0</v>
      </c>
      <c r="Z387" s="650">
        <v>50</v>
      </c>
      <c r="AA387" s="650">
        <v>0.5</v>
      </c>
      <c r="AB387" s="650">
        <v>0.75</v>
      </c>
      <c r="AC387" s="650">
        <f>+AB387-AA387</f>
        <v>0.25</v>
      </c>
      <c r="AD387" s="650">
        <v>0.25</v>
      </c>
      <c r="AE387" s="650">
        <f>(1/(1+$AD387))+(($AD387*(ABS(($M404-$V404))-50))/(50*(1+$AD387)))</f>
        <v>1.0100948258998224</v>
      </c>
      <c r="AF387" s="650">
        <f>$AE387*$AC387</f>
        <v>0.25252370647495559</v>
      </c>
      <c r="AG387" s="651">
        <f>$AF387*$B387</f>
        <v>8.1954955448261444</v>
      </c>
      <c r="AH387" s="152"/>
      <c r="AI387" s="153"/>
      <c r="AJ387" s="153"/>
      <c r="AK387" s="153"/>
      <c r="AL387" s="153"/>
      <c r="AM387" s="153"/>
      <c r="AN387" s="153"/>
      <c r="AO387" s="150">
        <f t="shared" ref="AO387:AO403" si="244">$AI387+$AJ387+$AK387+$AL387+$AM387+$AN387</f>
        <v>0</v>
      </c>
      <c r="AP387" s="150">
        <f t="shared" ref="AP387:AP404" si="245">IF($AO387&lt;&gt;0,(($AO387-$M$6)/($E$6-$M$6))*100,0)</f>
        <v>0</v>
      </c>
      <c r="AQ387" s="151">
        <f t="shared" ref="AQ387:AQ403" si="246">($AP387*$B387)/100</f>
        <v>0</v>
      </c>
      <c r="AR387" s="656">
        <v>50</v>
      </c>
      <c r="AS387" s="650">
        <v>0.75</v>
      </c>
      <c r="AT387" s="650">
        <f>+AS387-AA387</f>
        <v>0.25</v>
      </c>
      <c r="AU387" s="650">
        <f>(1/(1+$AD387))+(($AD387*(ABS(($M404-$AP404))-50))/(50*(1+$AD387)))</f>
        <v>1.0100948258998224</v>
      </c>
      <c r="AV387" s="650">
        <f>$AT387*$AU387</f>
        <v>0.25252370647495559</v>
      </c>
      <c r="AW387" s="651">
        <f>$AV387*$B387</f>
        <v>8.1954955448261444</v>
      </c>
      <c r="AX387" s="654">
        <f>$AS404-$Y404</f>
        <v>0</v>
      </c>
      <c r="AY387" s="634">
        <f>$AW387-$AG387</f>
        <v>0</v>
      </c>
      <c r="AZ387" s="636"/>
    </row>
    <row r="388" spans="1:52" ht="15.75" thickBot="1">
      <c r="A388" s="451"/>
      <c r="B388" s="175">
        <f>'5- Valoracion CUALITATIVA'!B423</f>
        <v>32.454361054766736</v>
      </c>
      <c r="C388" s="103" t="s">
        <v>109</v>
      </c>
      <c r="D388" s="161"/>
      <c r="E388" s="105" t="s">
        <v>216</v>
      </c>
      <c r="F388" s="107">
        <v>4</v>
      </c>
      <c r="G388" s="107">
        <v>1</v>
      </c>
      <c r="H388" s="107">
        <v>2</v>
      </c>
      <c r="I388" s="107">
        <v>4</v>
      </c>
      <c r="J388" s="107">
        <v>4</v>
      </c>
      <c r="K388" s="107">
        <v>1</v>
      </c>
      <c r="L388" s="185">
        <f t="shared" ref="L388:L403" si="247">(3*$F388)+(2*$G388)+$H388+$I388+$J388+$K388</f>
        <v>25</v>
      </c>
      <c r="M388" s="185">
        <f t="shared" ref="M388:M403" si="248">IF($L388&lt;&gt;0,(($L388-$M$6)/($E$6-$M$6))*100,0)</f>
        <v>53.125</v>
      </c>
      <c r="N388" s="185">
        <f t="shared" si="241"/>
        <v>17.241379310344829</v>
      </c>
      <c r="O388" s="171"/>
      <c r="P388" s="162"/>
      <c r="Q388" s="163"/>
      <c r="R388" s="163"/>
      <c r="S388" s="163"/>
      <c r="T388" s="163"/>
      <c r="U388" s="164">
        <f t="shared" si="242"/>
        <v>0</v>
      </c>
      <c r="V388" s="164">
        <f t="shared" ref="V388:V404" si="249">IF($U388&lt;&gt;0,(($U388-$M$6)/($E$6-$M$6))*100,0)</f>
        <v>0</v>
      </c>
      <c r="W388" s="151">
        <f t="shared" si="243"/>
        <v>0</v>
      </c>
      <c r="X388" s="664"/>
      <c r="Y388" s="425"/>
      <c r="Z388" s="425"/>
      <c r="AA388" s="425"/>
      <c r="AB388" s="425"/>
      <c r="AC388" s="425"/>
      <c r="AD388" s="425"/>
      <c r="AE388" s="425"/>
      <c r="AF388" s="425"/>
      <c r="AG388" s="652"/>
      <c r="AH388" s="155"/>
      <c r="AI388" s="154"/>
      <c r="AJ388" s="154"/>
      <c r="AK388" s="154"/>
      <c r="AL388" s="154"/>
      <c r="AM388" s="154"/>
      <c r="AN388" s="154"/>
      <c r="AO388" s="150">
        <f t="shared" si="244"/>
        <v>0</v>
      </c>
      <c r="AP388" s="150">
        <f t="shared" si="245"/>
        <v>0</v>
      </c>
      <c r="AQ388" s="151">
        <f t="shared" si="246"/>
        <v>0</v>
      </c>
      <c r="AR388" s="655"/>
      <c r="AS388" s="425"/>
      <c r="AT388" s="425"/>
      <c r="AU388" s="425"/>
      <c r="AV388" s="425"/>
      <c r="AW388" s="652"/>
      <c r="AX388" s="655"/>
      <c r="AY388" s="635"/>
      <c r="AZ388" s="635"/>
    </row>
    <row r="389" spans="1:52" ht="15.75" thickBot="1">
      <c r="A389" s="451"/>
      <c r="B389" s="175">
        <f>'5- Valoracion CUALITATIVA'!B424</f>
        <v>32.454361054766736</v>
      </c>
      <c r="C389" s="103" t="s">
        <v>187</v>
      </c>
      <c r="D389" s="161"/>
      <c r="E389" s="114" t="s">
        <v>216</v>
      </c>
      <c r="F389" s="91">
        <v>4</v>
      </c>
      <c r="G389" s="91">
        <v>1</v>
      </c>
      <c r="H389" s="91">
        <v>2</v>
      </c>
      <c r="I389" s="91">
        <v>4</v>
      </c>
      <c r="J389" s="91">
        <v>4</v>
      </c>
      <c r="K389" s="91">
        <v>1</v>
      </c>
      <c r="L389" s="185">
        <f t="shared" si="247"/>
        <v>25</v>
      </c>
      <c r="M389" s="185">
        <f t="shared" si="248"/>
        <v>53.125</v>
      </c>
      <c r="N389" s="185">
        <f t="shared" si="241"/>
        <v>17.241379310344829</v>
      </c>
      <c r="O389" s="172"/>
      <c r="P389" s="168"/>
      <c r="Q389" s="169"/>
      <c r="R389" s="169"/>
      <c r="S389" s="169"/>
      <c r="T389" s="169"/>
      <c r="U389" s="170">
        <f t="shared" si="242"/>
        <v>0</v>
      </c>
      <c r="V389" s="170">
        <f t="shared" si="249"/>
        <v>0</v>
      </c>
      <c r="W389" s="151">
        <f t="shared" si="243"/>
        <v>0</v>
      </c>
      <c r="X389" s="664"/>
      <c r="Y389" s="425"/>
      <c r="Z389" s="425"/>
      <c r="AA389" s="425"/>
      <c r="AB389" s="425"/>
      <c r="AC389" s="425"/>
      <c r="AD389" s="425"/>
      <c r="AE389" s="425"/>
      <c r="AF389" s="425"/>
      <c r="AG389" s="652"/>
      <c r="AH389" s="155"/>
      <c r="AI389" s="154"/>
      <c r="AJ389" s="154"/>
      <c r="AK389" s="154"/>
      <c r="AL389" s="154"/>
      <c r="AM389" s="154"/>
      <c r="AN389" s="154"/>
      <c r="AO389" s="150">
        <f t="shared" si="244"/>
        <v>0</v>
      </c>
      <c r="AP389" s="150">
        <f t="shared" si="245"/>
        <v>0</v>
      </c>
      <c r="AQ389" s="151">
        <f t="shared" si="246"/>
        <v>0</v>
      </c>
      <c r="AR389" s="655"/>
      <c r="AS389" s="425"/>
      <c r="AT389" s="425"/>
      <c r="AU389" s="425"/>
      <c r="AV389" s="425"/>
      <c r="AW389" s="652"/>
      <c r="AX389" s="655"/>
      <c r="AY389" s="635"/>
      <c r="AZ389" s="635"/>
    </row>
    <row r="390" spans="1:52" ht="15.75" thickBot="1">
      <c r="A390" s="451"/>
      <c r="B390" s="175">
        <f>'5- Valoracion CUALITATIVA'!B425</f>
        <v>32.454361054766736</v>
      </c>
      <c r="C390" s="103" t="s">
        <v>113</v>
      </c>
      <c r="D390" s="161"/>
      <c r="E390" s="114" t="s">
        <v>216</v>
      </c>
      <c r="F390" s="107">
        <v>4</v>
      </c>
      <c r="G390" s="107">
        <v>1</v>
      </c>
      <c r="H390" s="107">
        <v>2</v>
      </c>
      <c r="I390" s="107">
        <v>4</v>
      </c>
      <c r="J390" s="107">
        <v>4</v>
      </c>
      <c r="K390" s="107">
        <v>1</v>
      </c>
      <c r="L390" s="185">
        <f t="shared" si="247"/>
        <v>25</v>
      </c>
      <c r="M390" s="185">
        <f t="shared" si="248"/>
        <v>53.125</v>
      </c>
      <c r="N390" s="185">
        <f t="shared" si="241"/>
        <v>17.241379310344829</v>
      </c>
      <c r="O390" s="172"/>
      <c r="P390" s="168"/>
      <c r="Q390" s="169"/>
      <c r="R390" s="169"/>
      <c r="S390" s="169"/>
      <c r="T390" s="169"/>
      <c r="U390" s="170">
        <f t="shared" si="242"/>
        <v>0</v>
      </c>
      <c r="V390" s="170">
        <f t="shared" si="249"/>
        <v>0</v>
      </c>
      <c r="W390" s="151">
        <f t="shared" si="243"/>
        <v>0</v>
      </c>
      <c r="X390" s="664"/>
      <c r="Y390" s="425"/>
      <c r="Z390" s="425"/>
      <c r="AA390" s="425"/>
      <c r="AB390" s="425"/>
      <c r="AC390" s="425"/>
      <c r="AD390" s="425"/>
      <c r="AE390" s="425"/>
      <c r="AF390" s="425"/>
      <c r="AG390" s="652"/>
      <c r="AH390" s="155"/>
      <c r="AI390" s="154"/>
      <c r="AJ390" s="154"/>
      <c r="AK390" s="154"/>
      <c r="AL390" s="154"/>
      <c r="AM390" s="154"/>
      <c r="AN390" s="154"/>
      <c r="AO390" s="150">
        <f t="shared" si="244"/>
        <v>0</v>
      </c>
      <c r="AP390" s="150">
        <f t="shared" si="245"/>
        <v>0</v>
      </c>
      <c r="AQ390" s="151">
        <f t="shared" si="246"/>
        <v>0</v>
      </c>
      <c r="AR390" s="655"/>
      <c r="AS390" s="425"/>
      <c r="AT390" s="425"/>
      <c r="AU390" s="425"/>
      <c r="AV390" s="425"/>
      <c r="AW390" s="652"/>
      <c r="AX390" s="655"/>
      <c r="AY390" s="635"/>
      <c r="AZ390" s="635"/>
    </row>
    <row r="391" spans="1:52" ht="15.75" thickBot="1">
      <c r="A391" s="451"/>
      <c r="B391" s="175">
        <f>'5- Valoracion CUALITATIVA'!B426</f>
        <v>32.454361054766736</v>
      </c>
      <c r="C391" s="103" t="s">
        <v>114</v>
      </c>
      <c r="D391" s="161"/>
      <c r="E391" s="114" t="s">
        <v>216</v>
      </c>
      <c r="F391" s="107">
        <v>4</v>
      </c>
      <c r="G391" s="107">
        <v>1</v>
      </c>
      <c r="H391" s="107">
        <v>2</v>
      </c>
      <c r="I391" s="107">
        <v>4</v>
      </c>
      <c r="J391" s="107">
        <v>4</v>
      </c>
      <c r="K391" s="107">
        <v>1</v>
      </c>
      <c r="L391" s="185">
        <f t="shared" si="247"/>
        <v>25</v>
      </c>
      <c r="M391" s="185">
        <f t="shared" si="248"/>
        <v>53.125</v>
      </c>
      <c r="N391" s="185">
        <f t="shared" si="241"/>
        <v>17.241379310344829</v>
      </c>
      <c r="O391" s="172"/>
      <c r="P391" s="168"/>
      <c r="Q391" s="169"/>
      <c r="R391" s="169"/>
      <c r="S391" s="169"/>
      <c r="T391" s="169"/>
      <c r="U391" s="170">
        <f t="shared" si="242"/>
        <v>0</v>
      </c>
      <c r="V391" s="170">
        <f t="shared" si="249"/>
        <v>0</v>
      </c>
      <c r="W391" s="151">
        <f t="shared" si="243"/>
        <v>0</v>
      </c>
      <c r="X391" s="664"/>
      <c r="Y391" s="425"/>
      <c r="Z391" s="425"/>
      <c r="AA391" s="425"/>
      <c r="AB391" s="425"/>
      <c r="AC391" s="425"/>
      <c r="AD391" s="425"/>
      <c r="AE391" s="425"/>
      <c r="AF391" s="425"/>
      <c r="AG391" s="652"/>
      <c r="AH391" s="155"/>
      <c r="AI391" s="154"/>
      <c r="AJ391" s="154"/>
      <c r="AK391" s="154"/>
      <c r="AL391" s="154"/>
      <c r="AM391" s="154"/>
      <c r="AN391" s="154"/>
      <c r="AO391" s="150">
        <f t="shared" si="244"/>
        <v>0</v>
      </c>
      <c r="AP391" s="150">
        <f t="shared" si="245"/>
        <v>0</v>
      </c>
      <c r="AQ391" s="151">
        <f t="shared" si="246"/>
        <v>0</v>
      </c>
      <c r="AR391" s="655"/>
      <c r="AS391" s="425"/>
      <c r="AT391" s="425"/>
      <c r="AU391" s="425"/>
      <c r="AV391" s="425"/>
      <c r="AW391" s="652"/>
      <c r="AX391" s="655"/>
      <c r="AY391" s="635"/>
      <c r="AZ391" s="635"/>
    </row>
    <row r="392" spans="1:52" ht="15.75" thickBot="1">
      <c r="A392" s="451"/>
      <c r="B392" s="175">
        <f>'5- Valoracion CUALITATIVA'!B427</f>
        <v>32.454361054766736</v>
      </c>
      <c r="C392" s="103" t="s">
        <v>115</v>
      </c>
      <c r="D392" s="161"/>
      <c r="E392" s="114" t="s">
        <v>216</v>
      </c>
      <c r="F392" s="107">
        <v>4</v>
      </c>
      <c r="G392" s="107">
        <v>1</v>
      </c>
      <c r="H392" s="107">
        <v>2</v>
      </c>
      <c r="I392" s="107">
        <v>4</v>
      </c>
      <c r="J392" s="107">
        <v>4</v>
      </c>
      <c r="K392" s="107">
        <v>1</v>
      </c>
      <c r="L392" s="185">
        <f t="shared" si="247"/>
        <v>25</v>
      </c>
      <c r="M392" s="185">
        <f t="shared" si="248"/>
        <v>53.125</v>
      </c>
      <c r="N392" s="185">
        <f t="shared" si="241"/>
        <v>17.241379310344829</v>
      </c>
      <c r="O392" s="172"/>
      <c r="P392" s="168"/>
      <c r="Q392" s="169"/>
      <c r="R392" s="169"/>
      <c r="S392" s="169"/>
      <c r="T392" s="169"/>
      <c r="U392" s="170">
        <f t="shared" si="242"/>
        <v>0</v>
      </c>
      <c r="V392" s="170">
        <f t="shared" si="249"/>
        <v>0</v>
      </c>
      <c r="W392" s="151">
        <f t="shared" si="243"/>
        <v>0</v>
      </c>
      <c r="X392" s="664"/>
      <c r="Y392" s="425"/>
      <c r="Z392" s="425"/>
      <c r="AA392" s="425"/>
      <c r="AB392" s="425"/>
      <c r="AC392" s="425"/>
      <c r="AD392" s="425"/>
      <c r="AE392" s="425"/>
      <c r="AF392" s="425"/>
      <c r="AG392" s="652"/>
      <c r="AH392" s="155"/>
      <c r="AI392" s="154"/>
      <c r="AJ392" s="154"/>
      <c r="AK392" s="154"/>
      <c r="AL392" s="154"/>
      <c r="AM392" s="154"/>
      <c r="AN392" s="154"/>
      <c r="AO392" s="150">
        <f t="shared" si="244"/>
        <v>0</v>
      </c>
      <c r="AP392" s="150">
        <f t="shared" si="245"/>
        <v>0</v>
      </c>
      <c r="AQ392" s="151">
        <f t="shared" si="246"/>
        <v>0</v>
      </c>
      <c r="AR392" s="655"/>
      <c r="AS392" s="425"/>
      <c r="AT392" s="425"/>
      <c r="AU392" s="425"/>
      <c r="AV392" s="425"/>
      <c r="AW392" s="652"/>
      <c r="AX392" s="655"/>
      <c r="AY392" s="635"/>
      <c r="AZ392" s="635"/>
    </row>
    <row r="393" spans="1:52" ht="15.75" thickBot="1">
      <c r="A393" s="451"/>
      <c r="B393" s="175">
        <f>'5- Valoracion CUALITATIVA'!B428</f>
        <v>32.454361054766736</v>
      </c>
      <c r="C393" s="103" t="s">
        <v>116</v>
      </c>
      <c r="D393" s="161"/>
      <c r="E393" s="114" t="s">
        <v>216</v>
      </c>
      <c r="F393" s="107">
        <v>4</v>
      </c>
      <c r="G393" s="107">
        <v>1</v>
      </c>
      <c r="H393" s="107">
        <v>2</v>
      </c>
      <c r="I393" s="107">
        <v>4</v>
      </c>
      <c r="J393" s="107">
        <v>4</v>
      </c>
      <c r="K393" s="107">
        <v>1</v>
      </c>
      <c r="L393" s="185">
        <f t="shared" si="247"/>
        <v>25</v>
      </c>
      <c r="M393" s="185">
        <f t="shared" si="248"/>
        <v>53.125</v>
      </c>
      <c r="N393" s="185">
        <f t="shared" si="241"/>
        <v>17.241379310344829</v>
      </c>
      <c r="O393" s="172"/>
      <c r="P393" s="168"/>
      <c r="Q393" s="169"/>
      <c r="R393" s="169"/>
      <c r="S393" s="169"/>
      <c r="T393" s="169"/>
      <c r="U393" s="170">
        <f t="shared" si="242"/>
        <v>0</v>
      </c>
      <c r="V393" s="170">
        <f t="shared" si="249"/>
        <v>0</v>
      </c>
      <c r="W393" s="151">
        <f t="shared" si="243"/>
        <v>0</v>
      </c>
      <c r="X393" s="664"/>
      <c r="Y393" s="425"/>
      <c r="Z393" s="425"/>
      <c r="AA393" s="425"/>
      <c r="AB393" s="425"/>
      <c r="AC393" s="425"/>
      <c r="AD393" s="425"/>
      <c r="AE393" s="425"/>
      <c r="AF393" s="425"/>
      <c r="AG393" s="652"/>
      <c r="AH393" s="155"/>
      <c r="AI393" s="154"/>
      <c r="AJ393" s="154"/>
      <c r="AK393" s="154"/>
      <c r="AL393" s="154"/>
      <c r="AM393" s="154"/>
      <c r="AN393" s="154"/>
      <c r="AO393" s="150">
        <f t="shared" si="244"/>
        <v>0</v>
      </c>
      <c r="AP393" s="150">
        <f t="shared" si="245"/>
        <v>0</v>
      </c>
      <c r="AQ393" s="151">
        <f t="shared" si="246"/>
        <v>0</v>
      </c>
      <c r="AR393" s="655"/>
      <c r="AS393" s="425"/>
      <c r="AT393" s="425"/>
      <c r="AU393" s="425"/>
      <c r="AV393" s="425"/>
      <c r="AW393" s="652"/>
      <c r="AX393" s="655"/>
      <c r="AY393" s="635"/>
      <c r="AZ393" s="635"/>
    </row>
    <row r="394" spans="1:52" ht="15.75" thickBot="1">
      <c r="A394" s="451"/>
      <c r="B394" s="175">
        <f>'5- Valoracion CUALITATIVA'!B429</f>
        <v>32.454361054766736</v>
      </c>
      <c r="C394" s="103" t="s">
        <v>193</v>
      </c>
      <c r="D394" s="161"/>
      <c r="E394" s="114" t="s">
        <v>216</v>
      </c>
      <c r="F394" s="107">
        <v>4</v>
      </c>
      <c r="G394" s="107">
        <v>1</v>
      </c>
      <c r="H394" s="107">
        <v>2</v>
      </c>
      <c r="I394" s="107">
        <v>4</v>
      </c>
      <c r="J394" s="107">
        <v>4</v>
      </c>
      <c r="K394" s="107">
        <v>1</v>
      </c>
      <c r="L394" s="185">
        <f t="shared" si="247"/>
        <v>25</v>
      </c>
      <c r="M394" s="185">
        <f t="shared" si="248"/>
        <v>53.125</v>
      </c>
      <c r="N394" s="185">
        <f t="shared" si="241"/>
        <v>17.241379310344829</v>
      </c>
      <c r="O394" s="172"/>
      <c r="P394" s="168"/>
      <c r="Q394" s="169"/>
      <c r="R394" s="169"/>
      <c r="S394" s="169"/>
      <c r="T394" s="169"/>
      <c r="U394" s="170">
        <f t="shared" si="242"/>
        <v>0</v>
      </c>
      <c r="V394" s="170">
        <f t="shared" si="249"/>
        <v>0</v>
      </c>
      <c r="W394" s="151">
        <f t="shared" si="243"/>
        <v>0</v>
      </c>
      <c r="X394" s="664"/>
      <c r="Y394" s="425"/>
      <c r="Z394" s="425"/>
      <c r="AA394" s="425"/>
      <c r="AB394" s="425"/>
      <c r="AC394" s="425"/>
      <c r="AD394" s="425"/>
      <c r="AE394" s="425"/>
      <c r="AF394" s="425"/>
      <c r="AG394" s="652"/>
      <c r="AH394" s="155"/>
      <c r="AI394" s="154"/>
      <c r="AJ394" s="154"/>
      <c r="AK394" s="154"/>
      <c r="AL394" s="154"/>
      <c r="AM394" s="154"/>
      <c r="AN394" s="154"/>
      <c r="AO394" s="150">
        <f t="shared" si="244"/>
        <v>0</v>
      </c>
      <c r="AP394" s="150">
        <f t="shared" si="245"/>
        <v>0</v>
      </c>
      <c r="AQ394" s="151">
        <f t="shared" si="246"/>
        <v>0</v>
      </c>
      <c r="AR394" s="655"/>
      <c r="AS394" s="425"/>
      <c r="AT394" s="425"/>
      <c r="AU394" s="425"/>
      <c r="AV394" s="425"/>
      <c r="AW394" s="652"/>
      <c r="AX394" s="655"/>
      <c r="AY394" s="635"/>
      <c r="AZ394" s="635"/>
    </row>
    <row r="395" spans="1:52" ht="15.75" thickBot="1">
      <c r="A395" s="451"/>
      <c r="B395" s="175">
        <f>'5- Valoracion CUALITATIVA'!B430</f>
        <v>32.454361054766736</v>
      </c>
      <c r="C395" s="103" t="s">
        <v>194</v>
      </c>
      <c r="D395" s="161"/>
      <c r="E395" s="114" t="s">
        <v>216</v>
      </c>
      <c r="F395" s="107">
        <v>4</v>
      </c>
      <c r="G395" s="107">
        <v>1</v>
      </c>
      <c r="H395" s="107">
        <v>2</v>
      </c>
      <c r="I395" s="107">
        <v>4</v>
      </c>
      <c r="J395" s="107">
        <v>4</v>
      </c>
      <c r="K395" s="107">
        <v>1</v>
      </c>
      <c r="L395" s="185">
        <f t="shared" si="247"/>
        <v>25</v>
      </c>
      <c r="M395" s="185">
        <f t="shared" si="248"/>
        <v>53.125</v>
      </c>
      <c r="N395" s="185">
        <f t="shared" si="241"/>
        <v>17.241379310344829</v>
      </c>
      <c r="O395" s="172"/>
      <c r="P395" s="168"/>
      <c r="Q395" s="169"/>
      <c r="R395" s="169"/>
      <c r="S395" s="169"/>
      <c r="T395" s="169"/>
      <c r="U395" s="170">
        <f t="shared" si="242"/>
        <v>0</v>
      </c>
      <c r="V395" s="170">
        <f t="shared" si="249"/>
        <v>0</v>
      </c>
      <c r="W395" s="151">
        <f t="shared" si="243"/>
        <v>0</v>
      </c>
      <c r="X395" s="664"/>
      <c r="Y395" s="425"/>
      <c r="Z395" s="425"/>
      <c r="AA395" s="425"/>
      <c r="AB395" s="425"/>
      <c r="AC395" s="425"/>
      <c r="AD395" s="425"/>
      <c r="AE395" s="425"/>
      <c r="AF395" s="425"/>
      <c r="AG395" s="652"/>
      <c r="AH395" s="155"/>
      <c r="AI395" s="154"/>
      <c r="AJ395" s="154"/>
      <c r="AK395" s="154"/>
      <c r="AL395" s="154"/>
      <c r="AM395" s="154"/>
      <c r="AN395" s="154"/>
      <c r="AO395" s="150">
        <f t="shared" si="244"/>
        <v>0</v>
      </c>
      <c r="AP395" s="150">
        <f t="shared" si="245"/>
        <v>0</v>
      </c>
      <c r="AQ395" s="151">
        <f t="shared" si="246"/>
        <v>0</v>
      </c>
      <c r="AR395" s="655"/>
      <c r="AS395" s="425"/>
      <c r="AT395" s="425"/>
      <c r="AU395" s="425"/>
      <c r="AV395" s="425"/>
      <c r="AW395" s="652"/>
      <c r="AX395" s="655"/>
      <c r="AY395" s="635"/>
      <c r="AZ395" s="635"/>
    </row>
    <row r="396" spans="1:52" ht="15.75" thickBot="1">
      <c r="A396" s="451"/>
      <c r="B396" s="175">
        <f>'5- Valoracion CUALITATIVA'!B431</f>
        <v>32.454361054766736</v>
      </c>
      <c r="C396" s="103" t="s">
        <v>197</v>
      </c>
      <c r="D396" s="161"/>
      <c r="E396" s="114" t="s">
        <v>216</v>
      </c>
      <c r="F396" s="107">
        <v>4</v>
      </c>
      <c r="G396" s="107">
        <v>4</v>
      </c>
      <c r="H396" s="107">
        <v>4</v>
      </c>
      <c r="I396" s="107">
        <v>4</v>
      </c>
      <c r="J396" s="107">
        <v>4</v>
      </c>
      <c r="K396" s="107">
        <v>1</v>
      </c>
      <c r="L396" s="185">
        <f t="shared" si="247"/>
        <v>33</v>
      </c>
      <c r="M396" s="185">
        <f t="shared" si="248"/>
        <v>78.125</v>
      </c>
      <c r="N396" s="185">
        <f t="shared" si="241"/>
        <v>25.354969574036513</v>
      </c>
      <c r="O396" s="172"/>
      <c r="P396" s="168"/>
      <c r="Q396" s="169"/>
      <c r="R396" s="169"/>
      <c r="S396" s="169"/>
      <c r="T396" s="169"/>
      <c r="U396" s="170">
        <f t="shared" si="242"/>
        <v>0</v>
      </c>
      <c r="V396" s="170">
        <f t="shared" si="249"/>
        <v>0</v>
      </c>
      <c r="W396" s="151">
        <f t="shared" si="243"/>
        <v>0</v>
      </c>
      <c r="X396" s="664"/>
      <c r="Y396" s="425"/>
      <c r="Z396" s="425"/>
      <c r="AA396" s="425"/>
      <c r="AB396" s="425"/>
      <c r="AC396" s="425"/>
      <c r="AD396" s="425"/>
      <c r="AE396" s="425"/>
      <c r="AF396" s="425"/>
      <c r="AG396" s="652"/>
      <c r="AH396" s="155"/>
      <c r="AI396" s="154"/>
      <c r="AJ396" s="154"/>
      <c r="AK396" s="154"/>
      <c r="AL396" s="154"/>
      <c r="AM396" s="154"/>
      <c r="AN396" s="154"/>
      <c r="AO396" s="150">
        <f t="shared" si="244"/>
        <v>0</v>
      </c>
      <c r="AP396" s="150">
        <f t="shared" si="245"/>
        <v>0</v>
      </c>
      <c r="AQ396" s="151">
        <f t="shared" si="246"/>
        <v>0</v>
      </c>
      <c r="AR396" s="655"/>
      <c r="AS396" s="425"/>
      <c r="AT396" s="425"/>
      <c r="AU396" s="425"/>
      <c r="AV396" s="425"/>
      <c r="AW396" s="652"/>
      <c r="AX396" s="655"/>
      <c r="AY396" s="635"/>
      <c r="AZ396" s="635"/>
    </row>
    <row r="397" spans="1:52" ht="29.25" thickBot="1">
      <c r="A397" s="451"/>
      <c r="B397" s="175">
        <f>'5- Valoracion CUALITATIVA'!B432</f>
        <v>32.454361054766736</v>
      </c>
      <c r="C397" s="103" t="s">
        <v>198</v>
      </c>
      <c r="D397" s="161"/>
      <c r="E397" s="114" t="s">
        <v>216</v>
      </c>
      <c r="F397" s="107">
        <v>4</v>
      </c>
      <c r="G397" s="107">
        <v>1</v>
      </c>
      <c r="H397" s="107">
        <v>2</v>
      </c>
      <c r="I397" s="107">
        <v>4</v>
      </c>
      <c r="J397" s="107">
        <v>2</v>
      </c>
      <c r="K397" s="107">
        <v>1</v>
      </c>
      <c r="L397" s="185">
        <f t="shared" si="247"/>
        <v>23</v>
      </c>
      <c r="M397" s="185">
        <f t="shared" si="248"/>
        <v>46.875</v>
      </c>
      <c r="N397" s="185">
        <f t="shared" si="241"/>
        <v>15.212981744421906</v>
      </c>
      <c r="O397" s="172"/>
      <c r="P397" s="168"/>
      <c r="Q397" s="169"/>
      <c r="R397" s="169"/>
      <c r="S397" s="169"/>
      <c r="T397" s="169"/>
      <c r="U397" s="170">
        <f t="shared" si="242"/>
        <v>0</v>
      </c>
      <c r="V397" s="170">
        <f t="shared" si="249"/>
        <v>0</v>
      </c>
      <c r="W397" s="151">
        <f t="shared" si="243"/>
        <v>0</v>
      </c>
      <c r="X397" s="664"/>
      <c r="Y397" s="425"/>
      <c r="Z397" s="425"/>
      <c r="AA397" s="425"/>
      <c r="AB397" s="425"/>
      <c r="AC397" s="425"/>
      <c r="AD397" s="425"/>
      <c r="AE397" s="425"/>
      <c r="AF397" s="425"/>
      <c r="AG397" s="652"/>
      <c r="AH397" s="155"/>
      <c r="AI397" s="154"/>
      <c r="AJ397" s="154"/>
      <c r="AK397" s="154"/>
      <c r="AL397" s="154"/>
      <c r="AM397" s="154"/>
      <c r="AN397" s="154"/>
      <c r="AO397" s="150">
        <f t="shared" si="244"/>
        <v>0</v>
      </c>
      <c r="AP397" s="150">
        <f t="shared" si="245"/>
        <v>0</v>
      </c>
      <c r="AQ397" s="151">
        <f t="shared" si="246"/>
        <v>0</v>
      </c>
      <c r="AR397" s="655"/>
      <c r="AS397" s="425"/>
      <c r="AT397" s="425"/>
      <c r="AU397" s="425"/>
      <c r="AV397" s="425"/>
      <c r="AW397" s="652"/>
      <c r="AX397" s="655"/>
      <c r="AY397" s="635"/>
      <c r="AZ397" s="635"/>
    </row>
    <row r="398" spans="1:52" ht="29.25" thickBot="1">
      <c r="A398" s="451"/>
      <c r="B398" s="175">
        <f>'5- Valoracion CUALITATIVA'!B433</f>
        <v>32.454361054766736</v>
      </c>
      <c r="C398" s="103" t="s">
        <v>199</v>
      </c>
      <c r="D398" s="161"/>
      <c r="E398" s="114" t="s">
        <v>216</v>
      </c>
      <c r="F398" s="107">
        <v>4</v>
      </c>
      <c r="G398" s="107">
        <v>2</v>
      </c>
      <c r="H398" s="107">
        <v>2</v>
      </c>
      <c r="I398" s="107">
        <v>4</v>
      </c>
      <c r="J398" s="107">
        <v>4</v>
      </c>
      <c r="K398" s="107">
        <v>1</v>
      </c>
      <c r="L398" s="185">
        <f t="shared" si="247"/>
        <v>27</v>
      </c>
      <c r="M398" s="185">
        <f t="shared" si="248"/>
        <v>59.375</v>
      </c>
      <c r="N398" s="185">
        <f t="shared" si="241"/>
        <v>19.269776876267748</v>
      </c>
      <c r="O398" s="172"/>
      <c r="P398" s="168"/>
      <c r="Q398" s="169"/>
      <c r="R398" s="169"/>
      <c r="S398" s="169"/>
      <c r="T398" s="169"/>
      <c r="U398" s="170">
        <f t="shared" si="242"/>
        <v>0</v>
      </c>
      <c r="V398" s="170">
        <f t="shared" si="249"/>
        <v>0</v>
      </c>
      <c r="W398" s="151">
        <f t="shared" si="243"/>
        <v>0</v>
      </c>
      <c r="X398" s="664"/>
      <c r="Y398" s="425"/>
      <c r="Z398" s="425"/>
      <c r="AA398" s="425"/>
      <c r="AB398" s="425"/>
      <c r="AC398" s="425"/>
      <c r="AD398" s="425"/>
      <c r="AE398" s="425"/>
      <c r="AF398" s="425"/>
      <c r="AG398" s="652"/>
      <c r="AH398" s="155"/>
      <c r="AI398" s="154"/>
      <c r="AJ398" s="154"/>
      <c r="AK398" s="154"/>
      <c r="AL398" s="154"/>
      <c r="AM398" s="154"/>
      <c r="AN398" s="154"/>
      <c r="AO398" s="150">
        <f t="shared" si="244"/>
        <v>0</v>
      </c>
      <c r="AP398" s="150">
        <f t="shared" si="245"/>
        <v>0</v>
      </c>
      <c r="AQ398" s="151">
        <f t="shared" si="246"/>
        <v>0</v>
      </c>
      <c r="AR398" s="655"/>
      <c r="AS398" s="425"/>
      <c r="AT398" s="425"/>
      <c r="AU398" s="425"/>
      <c r="AV398" s="425"/>
      <c r="AW398" s="652"/>
      <c r="AX398" s="655"/>
      <c r="AY398" s="635"/>
      <c r="AZ398" s="635"/>
    </row>
    <row r="399" spans="1:52" ht="15.75" thickBot="1">
      <c r="A399" s="451"/>
      <c r="B399" s="175">
        <f>'5- Valoracion CUALITATIVA'!B434</f>
        <v>32.454361054766736</v>
      </c>
      <c r="C399" s="103" t="s">
        <v>126</v>
      </c>
      <c r="D399" s="161"/>
      <c r="E399" s="114" t="s">
        <v>216</v>
      </c>
      <c r="F399" s="107">
        <v>4</v>
      </c>
      <c r="G399" s="107">
        <v>4</v>
      </c>
      <c r="H399" s="107">
        <v>12</v>
      </c>
      <c r="I399" s="107">
        <v>4</v>
      </c>
      <c r="J399" s="107">
        <v>4</v>
      </c>
      <c r="K399" s="107">
        <v>4</v>
      </c>
      <c r="L399" s="185">
        <f t="shared" si="247"/>
        <v>44</v>
      </c>
      <c r="M399" s="185">
        <f t="shared" si="248"/>
        <v>112.5</v>
      </c>
      <c r="N399" s="185">
        <f t="shared" si="241"/>
        <v>36.511156186612581</v>
      </c>
      <c r="O399" s="172"/>
      <c r="P399" s="168"/>
      <c r="Q399" s="169"/>
      <c r="R399" s="169"/>
      <c r="S399" s="169"/>
      <c r="T399" s="169"/>
      <c r="U399" s="170">
        <f t="shared" si="242"/>
        <v>0</v>
      </c>
      <c r="V399" s="170">
        <f t="shared" si="249"/>
        <v>0</v>
      </c>
      <c r="W399" s="151">
        <f t="shared" si="243"/>
        <v>0</v>
      </c>
      <c r="X399" s="664"/>
      <c r="Y399" s="425"/>
      <c r="Z399" s="425"/>
      <c r="AA399" s="425"/>
      <c r="AB399" s="425"/>
      <c r="AC399" s="425"/>
      <c r="AD399" s="425"/>
      <c r="AE399" s="425"/>
      <c r="AF399" s="425"/>
      <c r="AG399" s="652"/>
      <c r="AH399" s="155"/>
      <c r="AI399" s="154"/>
      <c r="AJ399" s="154"/>
      <c r="AK399" s="154"/>
      <c r="AL399" s="154"/>
      <c r="AM399" s="154"/>
      <c r="AN399" s="154"/>
      <c r="AO399" s="150">
        <f t="shared" si="244"/>
        <v>0</v>
      </c>
      <c r="AP399" s="150">
        <f t="shared" si="245"/>
        <v>0</v>
      </c>
      <c r="AQ399" s="151">
        <f t="shared" si="246"/>
        <v>0</v>
      </c>
      <c r="AR399" s="655"/>
      <c r="AS399" s="425"/>
      <c r="AT399" s="425"/>
      <c r="AU399" s="425"/>
      <c r="AV399" s="425"/>
      <c r="AW399" s="652"/>
      <c r="AX399" s="655"/>
      <c r="AY399" s="635"/>
      <c r="AZ399" s="635"/>
    </row>
    <row r="400" spans="1:52" ht="15.75" thickBot="1">
      <c r="A400" s="451"/>
      <c r="B400" s="175">
        <f>'5- Valoracion CUALITATIVA'!B435</f>
        <v>32.454361054766736</v>
      </c>
      <c r="C400" s="103" t="s">
        <v>128</v>
      </c>
      <c r="D400" s="161"/>
      <c r="E400" s="114" t="s">
        <v>216</v>
      </c>
      <c r="F400" s="107">
        <v>4</v>
      </c>
      <c r="G400" s="107">
        <v>1</v>
      </c>
      <c r="H400" s="107">
        <v>4</v>
      </c>
      <c r="I400" s="107">
        <v>4</v>
      </c>
      <c r="J400" s="107">
        <v>4</v>
      </c>
      <c r="K400" s="107">
        <v>1</v>
      </c>
      <c r="L400" s="185">
        <f t="shared" si="247"/>
        <v>27</v>
      </c>
      <c r="M400" s="185">
        <f t="shared" si="248"/>
        <v>59.375</v>
      </c>
      <c r="N400" s="185">
        <f t="shared" si="241"/>
        <v>19.269776876267748</v>
      </c>
      <c r="O400" s="172"/>
      <c r="P400" s="168"/>
      <c r="Q400" s="169"/>
      <c r="R400" s="169"/>
      <c r="S400" s="169"/>
      <c r="T400" s="169"/>
      <c r="U400" s="170">
        <f t="shared" si="242"/>
        <v>0</v>
      </c>
      <c r="V400" s="170">
        <f t="shared" si="249"/>
        <v>0</v>
      </c>
      <c r="W400" s="151">
        <f t="shared" si="243"/>
        <v>0</v>
      </c>
      <c r="X400" s="664"/>
      <c r="Y400" s="425"/>
      <c r="Z400" s="425"/>
      <c r="AA400" s="425"/>
      <c r="AB400" s="425"/>
      <c r="AC400" s="425"/>
      <c r="AD400" s="425"/>
      <c r="AE400" s="425"/>
      <c r="AF400" s="425"/>
      <c r="AG400" s="652"/>
      <c r="AH400" s="155"/>
      <c r="AI400" s="154"/>
      <c r="AJ400" s="154"/>
      <c r="AK400" s="154"/>
      <c r="AL400" s="154"/>
      <c r="AM400" s="154"/>
      <c r="AN400" s="154"/>
      <c r="AO400" s="150">
        <f t="shared" si="244"/>
        <v>0</v>
      </c>
      <c r="AP400" s="150">
        <f t="shared" si="245"/>
        <v>0</v>
      </c>
      <c r="AQ400" s="151">
        <f t="shared" si="246"/>
        <v>0</v>
      </c>
      <c r="AR400" s="655"/>
      <c r="AS400" s="425"/>
      <c r="AT400" s="425"/>
      <c r="AU400" s="425"/>
      <c r="AV400" s="425"/>
      <c r="AW400" s="652"/>
      <c r="AX400" s="655"/>
      <c r="AY400" s="635"/>
      <c r="AZ400" s="635"/>
    </row>
    <row r="401" spans="1:52" ht="15.75" thickBot="1">
      <c r="A401" s="451"/>
      <c r="B401" s="175">
        <f>'5- Valoracion CUALITATIVA'!B436</f>
        <v>32.454361054766736</v>
      </c>
      <c r="C401" s="103" t="s">
        <v>200</v>
      </c>
      <c r="D401" s="161"/>
      <c r="E401" s="114" t="s">
        <v>216</v>
      </c>
      <c r="F401" s="107">
        <v>4</v>
      </c>
      <c r="G401" s="107">
        <v>1</v>
      </c>
      <c r="H401" s="107">
        <v>2</v>
      </c>
      <c r="I401" s="107">
        <v>4</v>
      </c>
      <c r="J401" s="107">
        <v>4</v>
      </c>
      <c r="K401" s="107">
        <v>1</v>
      </c>
      <c r="L401" s="185">
        <f t="shared" si="247"/>
        <v>25</v>
      </c>
      <c r="M401" s="185">
        <f t="shared" si="248"/>
        <v>53.125</v>
      </c>
      <c r="N401" s="185">
        <f t="shared" si="241"/>
        <v>17.241379310344829</v>
      </c>
      <c r="O401" s="172"/>
      <c r="P401" s="168"/>
      <c r="Q401" s="169"/>
      <c r="R401" s="169"/>
      <c r="S401" s="169"/>
      <c r="T401" s="169"/>
      <c r="U401" s="170">
        <f t="shared" si="242"/>
        <v>0</v>
      </c>
      <c r="V401" s="170">
        <f t="shared" si="249"/>
        <v>0</v>
      </c>
      <c r="W401" s="151">
        <f t="shared" si="243"/>
        <v>0</v>
      </c>
      <c r="X401" s="664"/>
      <c r="Y401" s="425"/>
      <c r="Z401" s="425"/>
      <c r="AA401" s="425"/>
      <c r="AB401" s="425"/>
      <c r="AC401" s="425"/>
      <c r="AD401" s="425"/>
      <c r="AE401" s="425"/>
      <c r="AF401" s="425"/>
      <c r="AG401" s="652"/>
      <c r="AH401" s="155"/>
      <c r="AI401" s="154"/>
      <c r="AJ401" s="154"/>
      <c r="AK401" s="154"/>
      <c r="AL401" s="154"/>
      <c r="AM401" s="154"/>
      <c r="AN401" s="154"/>
      <c r="AO401" s="150">
        <f t="shared" si="244"/>
        <v>0</v>
      </c>
      <c r="AP401" s="150">
        <f t="shared" si="245"/>
        <v>0</v>
      </c>
      <c r="AQ401" s="151">
        <f t="shared" si="246"/>
        <v>0</v>
      </c>
      <c r="AR401" s="655"/>
      <c r="AS401" s="425"/>
      <c r="AT401" s="425"/>
      <c r="AU401" s="425"/>
      <c r="AV401" s="425"/>
      <c r="AW401" s="652"/>
      <c r="AX401" s="655"/>
      <c r="AY401" s="635"/>
      <c r="AZ401" s="635"/>
    </row>
    <row r="402" spans="1:52" ht="15.75" thickBot="1">
      <c r="A402" s="451"/>
      <c r="B402" s="175">
        <f>'5- Valoracion CUALITATIVA'!B437</f>
        <v>32.454361054766736</v>
      </c>
      <c r="C402" s="103" t="s">
        <v>130</v>
      </c>
      <c r="D402" s="161"/>
      <c r="E402" s="114" t="s">
        <v>216</v>
      </c>
      <c r="F402" s="107">
        <v>4</v>
      </c>
      <c r="G402" s="107">
        <v>2</v>
      </c>
      <c r="H402" s="107">
        <v>4</v>
      </c>
      <c r="I402" s="107">
        <v>4</v>
      </c>
      <c r="J402" s="107">
        <v>4</v>
      </c>
      <c r="K402" s="107">
        <v>1</v>
      </c>
      <c r="L402" s="185">
        <f t="shared" si="247"/>
        <v>29</v>
      </c>
      <c r="M402" s="185">
        <f t="shared" si="248"/>
        <v>65.625</v>
      </c>
      <c r="N402" s="185">
        <f t="shared" si="241"/>
        <v>21.298174442190671</v>
      </c>
      <c r="O402" s="172"/>
      <c r="P402" s="168"/>
      <c r="Q402" s="169"/>
      <c r="R402" s="169"/>
      <c r="S402" s="169"/>
      <c r="T402" s="169"/>
      <c r="U402" s="170">
        <f t="shared" si="242"/>
        <v>0</v>
      </c>
      <c r="V402" s="170">
        <f t="shared" si="249"/>
        <v>0</v>
      </c>
      <c r="W402" s="151">
        <f t="shared" si="243"/>
        <v>0</v>
      </c>
      <c r="X402" s="664"/>
      <c r="Y402" s="425"/>
      <c r="Z402" s="425"/>
      <c r="AA402" s="425"/>
      <c r="AB402" s="425"/>
      <c r="AC402" s="425"/>
      <c r="AD402" s="425"/>
      <c r="AE402" s="425"/>
      <c r="AF402" s="425"/>
      <c r="AG402" s="652"/>
      <c r="AH402" s="155"/>
      <c r="AI402" s="154"/>
      <c r="AJ402" s="154"/>
      <c r="AK402" s="154"/>
      <c r="AL402" s="154"/>
      <c r="AM402" s="154"/>
      <c r="AN402" s="154"/>
      <c r="AO402" s="150">
        <f t="shared" si="244"/>
        <v>0</v>
      </c>
      <c r="AP402" s="150">
        <f t="shared" si="245"/>
        <v>0</v>
      </c>
      <c r="AQ402" s="151">
        <f t="shared" si="246"/>
        <v>0</v>
      </c>
      <c r="AR402" s="655"/>
      <c r="AS402" s="425"/>
      <c r="AT402" s="425"/>
      <c r="AU402" s="425"/>
      <c r="AV402" s="425"/>
      <c r="AW402" s="652"/>
      <c r="AX402" s="655"/>
      <c r="AY402" s="635"/>
      <c r="AZ402" s="635"/>
    </row>
    <row r="403" spans="1:52" ht="15.75" thickBot="1">
      <c r="A403" s="451"/>
      <c r="B403" s="175">
        <f>'5- Valoracion CUALITATIVA'!B438</f>
        <v>32.454361054766736</v>
      </c>
      <c r="C403" s="103" t="s">
        <v>131</v>
      </c>
      <c r="D403" s="161"/>
      <c r="E403" s="114" t="s">
        <v>216</v>
      </c>
      <c r="F403" s="107">
        <v>4</v>
      </c>
      <c r="G403" s="107">
        <v>1</v>
      </c>
      <c r="H403" s="107">
        <v>2</v>
      </c>
      <c r="I403" s="107">
        <v>4</v>
      </c>
      <c r="J403" s="107">
        <v>2</v>
      </c>
      <c r="K403" s="107">
        <v>1</v>
      </c>
      <c r="L403" s="185">
        <f t="shared" si="247"/>
        <v>23</v>
      </c>
      <c r="M403" s="185">
        <f t="shared" si="248"/>
        <v>46.875</v>
      </c>
      <c r="N403" s="185">
        <f t="shared" si="241"/>
        <v>15.212981744421906</v>
      </c>
      <c r="O403" s="172"/>
      <c r="P403" s="168"/>
      <c r="Q403" s="169"/>
      <c r="R403" s="169"/>
      <c r="S403" s="169"/>
      <c r="T403" s="169"/>
      <c r="U403" s="170">
        <f t="shared" si="242"/>
        <v>0</v>
      </c>
      <c r="V403" s="170">
        <f t="shared" si="249"/>
        <v>0</v>
      </c>
      <c r="W403" s="151">
        <f t="shared" si="243"/>
        <v>0</v>
      </c>
      <c r="X403" s="664"/>
      <c r="Y403" s="425"/>
      <c r="Z403" s="425"/>
      <c r="AA403" s="425"/>
      <c r="AB403" s="425"/>
      <c r="AC403" s="425"/>
      <c r="AD403" s="425"/>
      <c r="AE403" s="425"/>
      <c r="AF403" s="425"/>
      <c r="AG403" s="653"/>
      <c r="AH403" s="155"/>
      <c r="AI403" s="154"/>
      <c r="AJ403" s="154"/>
      <c r="AK403" s="154"/>
      <c r="AL403" s="154"/>
      <c r="AM403" s="154"/>
      <c r="AN403" s="154"/>
      <c r="AO403" s="150">
        <f t="shared" si="244"/>
        <v>0</v>
      </c>
      <c r="AP403" s="150">
        <f t="shared" si="245"/>
        <v>0</v>
      </c>
      <c r="AQ403" s="151">
        <f t="shared" si="246"/>
        <v>0</v>
      </c>
      <c r="AR403" s="655"/>
      <c r="AS403" s="425"/>
      <c r="AT403" s="425"/>
      <c r="AU403" s="425"/>
      <c r="AV403" s="425"/>
      <c r="AW403" s="653"/>
      <c r="AX403" s="655"/>
      <c r="AY403" s="635"/>
      <c r="AZ403" s="635"/>
    </row>
    <row r="404" spans="1:52" ht="15.75" thickBot="1">
      <c r="A404" s="452"/>
      <c r="B404" s="175">
        <f>'5- Valoracion CUALITATIVA'!B439</f>
        <v>32.454361054766736</v>
      </c>
      <c r="C404" s="638"/>
      <c r="D404" s="639"/>
      <c r="E404" s="640"/>
      <c r="F404" s="641" t="s">
        <v>183</v>
      </c>
      <c r="G404" s="642"/>
      <c r="H404" s="642"/>
      <c r="I404" s="642"/>
      <c r="J404" s="642"/>
      <c r="K404" s="640"/>
      <c r="L404" s="165">
        <f>IF(SUM($L387:$L403),(1-EXP(-((SUM($L387:$L403)/COUNTIF($L387:$L403,"&gt;0"))^1)))*($E$6-(MAX($L387:$L403)))*(1-1/(EXP((((COUNTIF($L387:$L403,"&gt;0")^1)-1)*0.1))))+(MAX($L387:$L403)),0)</f>
        <v>40.807586071985781</v>
      </c>
      <c r="M404" s="166">
        <f t="shared" ref="M404" si="250">IF($L404&lt;&gt;0,(($L404-$M$6)/($E$6-$M$6))*100,0)</f>
        <v>102.52370647495556</v>
      </c>
      <c r="N404" s="167">
        <f>IF(SUM($L387:$L403),(($M404*$B404)/100),0)</f>
        <v>33.273413866111341</v>
      </c>
      <c r="O404" s="643" t="s">
        <v>184</v>
      </c>
      <c r="P404" s="642"/>
      <c r="Q404" s="642"/>
      <c r="R404" s="642"/>
      <c r="S404" s="642"/>
      <c r="T404" s="640"/>
      <c r="U404" s="165">
        <f>IF(SUM($U387:$U403),(1-EXP(-((SUM($U387:$U403)/COUNTIF($U387:$U403,"&gt;0"))^1)))*($E$6-(MAX($U387:$U403)))*(1-1/(EXP((((COUNTIF($U387:$U403,"&gt;0")^1)-1)*0.1))))+(MAX($U387:$U403)),0)</f>
        <v>0</v>
      </c>
      <c r="V404" s="166">
        <f t="shared" si="249"/>
        <v>0</v>
      </c>
      <c r="W404" s="167">
        <f>IF(SUM($U387:$U403),(($V404*$B404)/100),0)</f>
        <v>0</v>
      </c>
      <c r="X404" s="139" t="s">
        <v>158</v>
      </c>
      <c r="Y404" s="140">
        <f>$N404-$W404</f>
        <v>33.273413866111341</v>
      </c>
      <c r="Z404" s="644" t="s">
        <v>240</v>
      </c>
      <c r="AA404" s="639"/>
      <c r="AB404" s="639"/>
      <c r="AC404" s="639"/>
      <c r="AD404" s="639"/>
      <c r="AE404" s="639"/>
      <c r="AF404" s="639"/>
      <c r="AG404" s="645"/>
      <c r="AH404" s="646" t="s">
        <v>185</v>
      </c>
      <c r="AI404" s="639"/>
      <c r="AJ404" s="639"/>
      <c r="AK404" s="639"/>
      <c r="AL404" s="639"/>
      <c r="AM404" s="639"/>
      <c r="AN404" s="647"/>
      <c r="AO404" s="156">
        <f>IF(SUM($AO387:$AO403),(1-EXP(-((SUM($AO387:$AO403)/COUNTIF($AO387:$AO403,"&gt;0"))^1)))*($E$6-(MAX($AO387:$AO403)))*(1-1/(EXP((((COUNTIF($AO387:$AO403,"&gt;0")^1)-1)*0.1))))+(MAX($AO387:$AO403)),0)</f>
        <v>0</v>
      </c>
      <c r="AP404" s="156">
        <f t="shared" si="245"/>
        <v>0</v>
      </c>
      <c r="AQ404" s="157">
        <f>IF(SUM($AO387:$AO403),(($AP404*$B404)/100),0)</f>
        <v>0</v>
      </c>
      <c r="AR404" s="158" t="s">
        <v>186</v>
      </c>
      <c r="AS404" s="159">
        <f>$N404-$AQ404</f>
        <v>33.273413866111341</v>
      </c>
      <c r="AT404" s="648"/>
      <c r="AU404" s="639"/>
      <c r="AV404" s="639"/>
      <c r="AW404" s="645"/>
      <c r="AX404" s="649"/>
      <c r="AY404" s="645"/>
      <c r="AZ404" s="637"/>
    </row>
    <row r="406" spans="1:52" ht="15.75" thickBot="1"/>
    <row r="407" spans="1:52">
      <c r="A407" s="672" t="s">
        <v>146</v>
      </c>
      <c r="B407" s="673" t="s">
        <v>147</v>
      </c>
      <c r="C407" s="674" t="s">
        <v>148</v>
      </c>
      <c r="D407" s="676" t="s">
        <v>149</v>
      </c>
      <c r="E407" s="677" t="s">
        <v>150</v>
      </c>
      <c r="F407" s="631" t="s">
        <v>241</v>
      </c>
      <c r="G407" s="632"/>
      <c r="H407" s="632"/>
      <c r="I407" s="632"/>
      <c r="J407" s="632"/>
      <c r="K407" s="633"/>
      <c r="L407" s="665" t="s">
        <v>152</v>
      </c>
      <c r="M407" s="632"/>
      <c r="N407" s="666"/>
      <c r="O407" s="667" t="s">
        <v>225</v>
      </c>
      <c r="P407" s="658"/>
      <c r="Q407" s="658"/>
      <c r="R407" s="658"/>
      <c r="S407" s="658"/>
      <c r="T407" s="668"/>
      <c r="U407" s="657" t="s">
        <v>152</v>
      </c>
      <c r="V407" s="658"/>
      <c r="W407" s="659"/>
      <c r="X407" s="669" t="s">
        <v>226</v>
      </c>
      <c r="Y407" s="658"/>
      <c r="Z407" s="658"/>
      <c r="AA407" s="658"/>
      <c r="AB407" s="658"/>
      <c r="AC407" s="658"/>
      <c r="AD407" s="658"/>
      <c r="AE407" s="658"/>
      <c r="AF407" s="658"/>
      <c r="AG407" s="658"/>
      <c r="AH407" s="670" t="s">
        <v>154</v>
      </c>
      <c r="AI407" s="657" t="s">
        <v>227</v>
      </c>
      <c r="AJ407" s="658"/>
      <c r="AK407" s="658"/>
      <c r="AL407" s="658"/>
      <c r="AM407" s="658"/>
      <c r="AN407" s="668"/>
      <c r="AO407" s="657" t="s">
        <v>152</v>
      </c>
      <c r="AP407" s="658"/>
      <c r="AQ407" s="659"/>
      <c r="AR407" s="660" t="s">
        <v>228</v>
      </c>
      <c r="AS407" s="658"/>
      <c r="AT407" s="658"/>
      <c r="AU407" s="658"/>
      <c r="AV407" s="658"/>
      <c r="AW407" s="659"/>
      <c r="AX407" s="661" t="s">
        <v>229</v>
      </c>
      <c r="AY407" s="659"/>
      <c r="AZ407" s="662" t="s">
        <v>157</v>
      </c>
    </row>
    <row r="408" spans="1:52" ht="19.5" thickBot="1">
      <c r="A408" s="671"/>
      <c r="B408" s="637"/>
      <c r="C408" s="675"/>
      <c r="D408" s="675"/>
      <c r="E408" s="678"/>
      <c r="F408" s="181" t="s">
        <v>160</v>
      </c>
      <c r="G408" s="182" t="s">
        <v>161</v>
      </c>
      <c r="H408" s="182" t="s">
        <v>162</v>
      </c>
      <c r="I408" s="182" t="s">
        <v>163</v>
      </c>
      <c r="J408" s="182" t="s">
        <v>164</v>
      </c>
      <c r="K408" s="182" t="s">
        <v>165</v>
      </c>
      <c r="L408" s="186" t="s">
        <v>242</v>
      </c>
      <c r="M408" s="186" t="s">
        <v>243</v>
      </c>
      <c r="N408" s="187" t="s">
        <v>244</v>
      </c>
      <c r="O408" s="184" t="s">
        <v>160</v>
      </c>
      <c r="P408" s="141" t="s">
        <v>161</v>
      </c>
      <c r="Q408" s="141" t="s">
        <v>162</v>
      </c>
      <c r="R408" s="141" t="s">
        <v>163</v>
      </c>
      <c r="S408" s="141" t="s">
        <v>164</v>
      </c>
      <c r="T408" s="141" t="s">
        <v>165</v>
      </c>
      <c r="U408" s="142" t="s">
        <v>245</v>
      </c>
      <c r="V408" s="142" t="s">
        <v>246</v>
      </c>
      <c r="W408" s="143" t="s">
        <v>247</v>
      </c>
      <c r="X408" s="136" t="s">
        <v>230</v>
      </c>
      <c r="Y408" s="137" t="s">
        <v>236</v>
      </c>
      <c r="Z408" s="137" t="s">
        <v>237</v>
      </c>
      <c r="AA408" s="137" t="s">
        <v>238</v>
      </c>
      <c r="AB408" s="137" t="s">
        <v>239</v>
      </c>
      <c r="AC408" s="137" t="s">
        <v>231</v>
      </c>
      <c r="AD408" s="137" t="s">
        <v>232</v>
      </c>
      <c r="AE408" s="137" t="s">
        <v>233</v>
      </c>
      <c r="AF408" s="137" t="s">
        <v>234</v>
      </c>
      <c r="AG408" s="138" t="s">
        <v>235</v>
      </c>
      <c r="AH408" s="671"/>
      <c r="AI408" s="141" t="s">
        <v>248</v>
      </c>
      <c r="AJ408" s="141" t="s">
        <v>249</v>
      </c>
      <c r="AK408" s="141" t="s">
        <v>250</v>
      </c>
      <c r="AL408" s="141" t="s">
        <v>251</v>
      </c>
      <c r="AM408" s="141" t="s">
        <v>252</v>
      </c>
      <c r="AN408" s="141" t="s">
        <v>253</v>
      </c>
      <c r="AO408" s="142" t="s">
        <v>254</v>
      </c>
      <c r="AP408" s="142" t="s">
        <v>255</v>
      </c>
      <c r="AQ408" s="142" t="s">
        <v>256</v>
      </c>
      <c r="AR408" s="144" t="s">
        <v>257</v>
      </c>
      <c r="AS408" s="137" t="s">
        <v>258</v>
      </c>
      <c r="AT408" s="137" t="s">
        <v>259</v>
      </c>
      <c r="AU408" s="137" t="s">
        <v>260</v>
      </c>
      <c r="AV408" s="137" t="s">
        <v>261</v>
      </c>
      <c r="AW408" s="145" t="s">
        <v>262</v>
      </c>
      <c r="AX408" s="146" t="s">
        <v>156</v>
      </c>
      <c r="AY408" s="147" t="s">
        <v>263</v>
      </c>
      <c r="AZ408" s="637"/>
    </row>
    <row r="409" spans="1:52" ht="15.75" customHeight="1" thickBot="1">
      <c r="A409" s="451" t="s">
        <v>214</v>
      </c>
      <c r="B409" s="175">
        <f>'5- Valoracion CUALITATIVA'!B444</f>
        <v>14.778325123152706</v>
      </c>
      <c r="C409" s="103" t="s">
        <v>113</v>
      </c>
      <c r="D409" s="160"/>
      <c r="E409" s="114" t="s">
        <v>216</v>
      </c>
      <c r="F409" s="91">
        <v>2</v>
      </c>
      <c r="G409" s="91">
        <v>4</v>
      </c>
      <c r="H409" s="91">
        <v>6</v>
      </c>
      <c r="I409" s="91">
        <v>4</v>
      </c>
      <c r="J409" s="91">
        <v>2</v>
      </c>
      <c r="K409" s="91">
        <v>4</v>
      </c>
      <c r="L409" s="185">
        <f>(3*$F409)+(2*$G409)+$H409+$I409+$J409+$K409</f>
        <v>30</v>
      </c>
      <c r="M409" s="185">
        <f>IF($L409&lt;&gt;0,(($L409-$M$6)/($E$6-$M$6))*100,0)</f>
        <v>68.75</v>
      </c>
      <c r="N409" s="185">
        <f t="shared" ref="N409:N415" si="251">($M409*$B409)/100</f>
        <v>10.160098522167486</v>
      </c>
      <c r="O409" s="112"/>
      <c r="P409" s="112"/>
      <c r="Q409" s="112"/>
      <c r="R409" s="112"/>
      <c r="S409" s="112"/>
      <c r="T409" s="112"/>
      <c r="U409" s="150">
        <f t="shared" ref="U409:U415" si="252">$O409+$P409+$Q409+$R409+$S409+$T409</f>
        <v>0</v>
      </c>
      <c r="V409" s="150">
        <f>IF($U409&lt;&gt;0,(($U409-$M$6)/($E$6-$M$6))*100,0)</f>
        <v>0</v>
      </c>
      <c r="W409" s="151">
        <f t="shared" ref="W409:W415" si="253">($V409*$B409)/100</f>
        <v>0</v>
      </c>
      <c r="X409" s="663">
        <v>291</v>
      </c>
      <c r="Y409" s="650">
        <v>3.1</v>
      </c>
      <c r="Z409" s="650">
        <v>3.4</v>
      </c>
      <c r="AA409" s="650">
        <v>0.94199999999999995</v>
      </c>
      <c r="AB409" s="650">
        <v>0.87</v>
      </c>
      <c r="AC409" s="650">
        <f>+AB409-AA409</f>
        <v>-7.1999999999999953E-2</v>
      </c>
      <c r="AD409" s="650">
        <v>0.5</v>
      </c>
      <c r="AE409" s="650">
        <f>(1/(1+$AD409))+(($AD409*(ABS(($M416-$V416))-50))/(50*(1+$AD409)))</f>
        <v>0.38223055817109169</v>
      </c>
      <c r="AF409" s="650">
        <f>$AE409*$AC409</f>
        <v>-2.7520600188318586E-2</v>
      </c>
      <c r="AG409" s="651">
        <f>$AF409*$B409</f>
        <v>-0.40670837716726965</v>
      </c>
      <c r="AH409" s="152"/>
      <c r="AI409" s="112"/>
      <c r="AJ409" s="112"/>
      <c r="AK409" s="112"/>
      <c r="AL409" s="112"/>
      <c r="AM409" s="112"/>
      <c r="AN409" s="112"/>
      <c r="AO409" s="150">
        <f t="shared" ref="AO409:AO415" si="254">$AI409+$AJ409+$AK409+$AL409+$AM409+$AN409</f>
        <v>0</v>
      </c>
      <c r="AP409" s="150">
        <f t="shared" ref="AP409:AP416" si="255">IF($AO409&lt;&gt;0,(($AO409-$M$6)/($E$6-$M$6))*100,0)</f>
        <v>0</v>
      </c>
      <c r="AQ409" s="151">
        <f t="shared" ref="AQ409:AQ415" si="256">($AP409*$B409)/100</f>
        <v>0</v>
      </c>
      <c r="AR409" s="656">
        <v>3.4</v>
      </c>
      <c r="AS409" s="650">
        <v>0.87</v>
      </c>
      <c r="AT409" s="650">
        <f>+AS409-AA409</f>
        <v>-7.1999999999999953E-2</v>
      </c>
      <c r="AU409" s="650">
        <f>(1/(1+$AD409))+(($AD409*(ABS(($M416-$AP416))-50))/(50*(1+$AD409)))</f>
        <v>0.38223055817109169</v>
      </c>
      <c r="AV409" s="650">
        <f>$AT409*$AU409</f>
        <v>-2.7520600188318586E-2</v>
      </c>
      <c r="AW409" s="651">
        <f>$AV409*$B409</f>
        <v>-0.40670837716726965</v>
      </c>
      <c r="AX409" s="654">
        <f>$AS416-$Y416</f>
        <v>0</v>
      </c>
      <c r="AY409" s="634">
        <f>$AW409-$AG409</f>
        <v>0</v>
      </c>
      <c r="AZ409" s="636"/>
    </row>
    <row r="410" spans="1:52" ht="15.75" thickBot="1">
      <c r="A410" s="451"/>
      <c r="B410" s="175">
        <f>'5- Valoracion CUALITATIVA'!B445</f>
        <v>14.778325123152706</v>
      </c>
      <c r="C410" s="103" t="s">
        <v>114</v>
      </c>
      <c r="D410" s="161"/>
      <c r="E410" s="114" t="s">
        <v>216</v>
      </c>
      <c r="F410" s="107">
        <v>2</v>
      </c>
      <c r="G410" s="107">
        <v>4</v>
      </c>
      <c r="H410" s="107">
        <v>6</v>
      </c>
      <c r="I410" s="107">
        <v>4</v>
      </c>
      <c r="J410" s="107">
        <v>2</v>
      </c>
      <c r="K410" s="107">
        <v>4</v>
      </c>
      <c r="L410" s="185">
        <f t="shared" ref="L410:L415" si="257">(3*$F410)+(2*$G410)+$H410+$I410+$J410+$K410</f>
        <v>30</v>
      </c>
      <c r="M410" s="185">
        <f t="shared" ref="M410:M415" si="258">IF($L410&lt;&gt;0,(($L410-$M$6)/($E$6-$M$6))*100,0)</f>
        <v>68.75</v>
      </c>
      <c r="N410" s="185">
        <f t="shared" si="251"/>
        <v>10.160098522167486</v>
      </c>
      <c r="O410" s="112"/>
      <c r="P410" s="112"/>
      <c r="Q410" s="112"/>
      <c r="R410" s="112"/>
      <c r="S410" s="112"/>
      <c r="T410" s="112"/>
      <c r="U410" s="164">
        <f t="shared" si="252"/>
        <v>0</v>
      </c>
      <c r="V410" s="164">
        <f t="shared" ref="V410:V416" si="259">IF($U410&lt;&gt;0,(($U410-$M$6)/($E$6-$M$6))*100,0)</f>
        <v>0</v>
      </c>
      <c r="W410" s="151">
        <f t="shared" si="253"/>
        <v>0</v>
      </c>
      <c r="X410" s="664"/>
      <c r="Y410" s="425"/>
      <c r="Z410" s="425"/>
      <c r="AA410" s="425"/>
      <c r="AB410" s="425"/>
      <c r="AC410" s="425"/>
      <c r="AD410" s="425"/>
      <c r="AE410" s="425"/>
      <c r="AF410" s="425"/>
      <c r="AG410" s="652"/>
      <c r="AH410" s="155"/>
      <c r="AI410" s="112"/>
      <c r="AJ410" s="112"/>
      <c r="AK410" s="112"/>
      <c r="AL410" s="112"/>
      <c r="AM410" s="112"/>
      <c r="AN410" s="112"/>
      <c r="AO410" s="150">
        <f t="shared" si="254"/>
        <v>0</v>
      </c>
      <c r="AP410" s="150">
        <f t="shared" si="255"/>
        <v>0</v>
      </c>
      <c r="AQ410" s="151">
        <f t="shared" si="256"/>
        <v>0</v>
      </c>
      <c r="AR410" s="655"/>
      <c r="AS410" s="425"/>
      <c r="AT410" s="425"/>
      <c r="AU410" s="425"/>
      <c r="AV410" s="425"/>
      <c r="AW410" s="652"/>
      <c r="AX410" s="655"/>
      <c r="AY410" s="635"/>
      <c r="AZ410" s="635"/>
    </row>
    <row r="411" spans="1:52" ht="15.75" thickBot="1">
      <c r="A411" s="451"/>
      <c r="B411" s="175">
        <f>'5- Valoracion CUALITATIVA'!B446</f>
        <v>14.778325123152706</v>
      </c>
      <c r="C411" s="103" t="s">
        <v>116</v>
      </c>
      <c r="D411" s="161"/>
      <c r="E411" s="114" t="s">
        <v>0</v>
      </c>
      <c r="F411" s="107"/>
      <c r="G411" s="107"/>
      <c r="H411" s="107"/>
      <c r="I411" s="107"/>
      <c r="J411" s="107"/>
      <c r="K411" s="107"/>
      <c r="L411" s="185">
        <f t="shared" si="257"/>
        <v>0</v>
      </c>
      <c r="M411" s="185">
        <f t="shared" si="258"/>
        <v>0</v>
      </c>
      <c r="N411" s="185">
        <f t="shared" si="251"/>
        <v>0</v>
      </c>
      <c r="O411" s="112">
        <v>2</v>
      </c>
      <c r="P411" s="112">
        <v>4</v>
      </c>
      <c r="Q411" s="112">
        <v>2</v>
      </c>
      <c r="R411" s="112">
        <v>1</v>
      </c>
      <c r="S411" s="112">
        <v>2</v>
      </c>
      <c r="T411" s="112">
        <v>4</v>
      </c>
      <c r="U411" s="170">
        <f t="shared" si="252"/>
        <v>15</v>
      </c>
      <c r="V411" s="170">
        <f t="shared" si="259"/>
        <v>21.875</v>
      </c>
      <c r="W411" s="151">
        <f t="shared" si="253"/>
        <v>3.2327586206896548</v>
      </c>
      <c r="X411" s="664"/>
      <c r="Y411" s="425"/>
      <c r="Z411" s="425"/>
      <c r="AA411" s="425"/>
      <c r="AB411" s="425"/>
      <c r="AC411" s="425"/>
      <c r="AD411" s="425"/>
      <c r="AE411" s="425"/>
      <c r="AF411" s="425"/>
      <c r="AG411" s="652"/>
      <c r="AH411" s="155"/>
      <c r="AI411" s="112">
        <v>2</v>
      </c>
      <c r="AJ411" s="112">
        <v>4</v>
      </c>
      <c r="AK411" s="112">
        <v>2</v>
      </c>
      <c r="AL411" s="112">
        <v>1</v>
      </c>
      <c r="AM411" s="112">
        <v>2</v>
      </c>
      <c r="AN411" s="112">
        <v>4</v>
      </c>
      <c r="AO411" s="150">
        <f t="shared" si="254"/>
        <v>15</v>
      </c>
      <c r="AP411" s="150">
        <f t="shared" si="255"/>
        <v>21.875</v>
      </c>
      <c r="AQ411" s="151">
        <f t="shared" si="256"/>
        <v>3.2327586206896548</v>
      </c>
      <c r="AR411" s="655"/>
      <c r="AS411" s="425"/>
      <c r="AT411" s="425"/>
      <c r="AU411" s="425"/>
      <c r="AV411" s="425"/>
      <c r="AW411" s="652"/>
      <c r="AX411" s="655"/>
      <c r="AY411" s="635"/>
      <c r="AZ411" s="635"/>
    </row>
    <row r="412" spans="1:52" ht="15.75" thickBot="1">
      <c r="A412" s="451"/>
      <c r="B412" s="175">
        <f>'5- Valoracion CUALITATIVA'!B447</f>
        <v>14.778325123152706</v>
      </c>
      <c r="C412" s="103" t="s">
        <v>195</v>
      </c>
      <c r="D412" s="161"/>
      <c r="E412" s="114" t="s">
        <v>0</v>
      </c>
      <c r="F412" s="107"/>
      <c r="G412" s="107"/>
      <c r="H412" s="107"/>
      <c r="I412" s="107"/>
      <c r="J412" s="107"/>
      <c r="K412" s="107"/>
      <c r="L412" s="185">
        <f t="shared" si="257"/>
        <v>0</v>
      </c>
      <c r="M412" s="185">
        <f t="shared" si="258"/>
        <v>0</v>
      </c>
      <c r="N412" s="185">
        <f t="shared" si="251"/>
        <v>0</v>
      </c>
      <c r="O412" s="112">
        <v>4</v>
      </c>
      <c r="P412" s="112">
        <v>2</v>
      </c>
      <c r="Q412" s="112">
        <v>4</v>
      </c>
      <c r="R412" s="112">
        <v>1</v>
      </c>
      <c r="S412" s="112">
        <v>4</v>
      </c>
      <c r="T412" s="112">
        <v>4</v>
      </c>
      <c r="U412" s="170">
        <f t="shared" si="252"/>
        <v>19</v>
      </c>
      <c r="V412" s="170">
        <f t="shared" si="259"/>
        <v>34.375</v>
      </c>
      <c r="W412" s="151">
        <f t="shared" si="253"/>
        <v>5.0800492610837429</v>
      </c>
      <c r="X412" s="664"/>
      <c r="Y412" s="425"/>
      <c r="Z412" s="425"/>
      <c r="AA412" s="425"/>
      <c r="AB412" s="425"/>
      <c r="AC412" s="425"/>
      <c r="AD412" s="425"/>
      <c r="AE412" s="425"/>
      <c r="AF412" s="425"/>
      <c r="AG412" s="652"/>
      <c r="AH412" s="155"/>
      <c r="AI412" s="112">
        <v>4</v>
      </c>
      <c r="AJ412" s="112">
        <v>2</v>
      </c>
      <c r="AK412" s="112">
        <v>4</v>
      </c>
      <c r="AL412" s="112">
        <v>1</v>
      </c>
      <c r="AM412" s="112">
        <v>4</v>
      </c>
      <c r="AN412" s="112">
        <v>4</v>
      </c>
      <c r="AO412" s="150">
        <f t="shared" si="254"/>
        <v>19</v>
      </c>
      <c r="AP412" s="150">
        <f t="shared" si="255"/>
        <v>34.375</v>
      </c>
      <c r="AQ412" s="151">
        <f t="shared" si="256"/>
        <v>5.0800492610837429</v>
      </c>
      <c r="AR412" s="655"/>
      <c r="AS412" s="425"/>
      <c r="AT412" s="425"/>
      <c r="AU412" s="425"/>
      <c r="AV412" s="425"/>
      <c r="AW412" s="652"/>
      <c r="AX412" s="655"/>
      <c r="AY412" s="635"/>
      <c r="AZ412" s="635"/>
    </row>
    <row r="413" spans="1:52" ht="15.75" thickBot="1">
      <c r="A413" s="451"/>
      <c r="B413" s="175">
        <f>'5- Valoracion CUALITATIVA'!B448</f>
        <v>14.778325123152706</v>
      </c>
      <c r="C413" s="103" t="s">
        <v>197</v>
      </c>
      <c r="D413" s="161"/>
      <c r="E413" s="114" t="s">
        <v>0</v>
      </c>
      <c r="F413" s="107"/>
      <c r="G413" s="107"/>
      <c r="H413" s="107"/>
      <c r="I413" s="107"/>
      <c r="J413" s="107"/>
      <c r="K413" s="107"/>
      <c r="L413" s="185">
        <f t="shared" si="257"/>
        <v>0</v>
      </c>
      <c r="M413" s="185">
        <f t="shared" si="258"/>
        <v>0</v>
      </c>
      <c r="N413" s="185">
        <f t="shared" si="251"/>
        <v>0</v>
      </c>
      <c r="O413" s="112">
        <v>4</v>
      </c>
      <c r="P413" s="112">
        <v>4</v>
      </c>
      <c r="Q413" s="112">
        <v>6</v>
      </c>
      <c r="R413" s="112">
        <v>1</v>
      </c>
      <c r="S413" s="112">
        <v>4</v>
      </c>
      <c r="T413" s="112">
        <v>4</v>
      </c>
      <c r="U413" s="170">
        <f t="shared" si="252"/>
        <v>23</v>
      </c>
      <c r="V413" s="170">
        <f t="shared" si="259"/>
        <v>46.875</v>
      </c>
      <c r="W413" s="151">
        <f t="shared" si="253"/>
        <v>6.927339901477831</v>
      </c>
      <c r="X413" s="664"/>
      <c r="Y413" s="425"/>
      <c r="Z413" s="425"/>
      <c r="AA413" s="425"/>
      <c r="AB413" s="425"/>
      <c r="AC413" s="425"/>
      <c r="AD413" s="425"/>
      <c r="AE413" s="425"/>
      <c r="AF413" s="425"/>
      <c r="AG413" s="652"/>
      <c r="AH413" s="155"/>
      <c r="AI413" s="112">
        <v>4</v>
      </c>
      <c r="AJ413" s="112">
        <v>4</v>
      </c>
      <c r="AK413" s="112">
        <v>6</v>
      </c>
      <c r="AL413" s="112">
        <v>1</v>
      </c>
      <c r="AM413" s="112">
        <v>4</v>
      </c>
      <c r="AN413" s="112">
        <v>4</v>
      </c>
      <c r="AO413" s="150">
        <f t="shared" si="254"/>
        <v>23</v>
      </c>
      <c r="AP413" s="150">
        <f t="shared" si="255"/>
        <v>46.875</v>
      </c>
      <c r="AQ413" s="151">
        <f t="shared" si="256"/>
        <v>6.927339901477831</v>
      </c>
      <c r="AR413" s="655"/>
      <c r="AS413" s="425"/>
      <c r="AT413" s="425"/>
      <c r="AU413" s="425"/>
      <c r="AV413" s="425"/>
      <c r="AW413" s="652"/>
      <c r="AX413" s="655"/>
      <c r="AY413" s="635"/>
      <c r="AZ413" s="635"/>
    </row>
    <row r="414" spans="1:52" ht="29.25" thickBot="1">
      <c r="A414" s="451"/>
      <c r="B414" s="175">
        <f>'5- Valoracion CUALITATIVA'!B449</f>
        <v>14.778325123152706</v>
      </c>
      <c r="C414" s="103" t="s">
        <v>198</v>
      </c>
      <c r="D414" s="161"/>
      <c r="E414" s="114" t="s">
        <v>0</v>
      </c>
      <c r="F414" s="107"/>
      <c r="G414" s="107"/>
      <c r="H414" s="107"/>
      <c r="I414" s="107"/>
      <c r="J414" s="107"/>
      <c r="K414" s="107"/>
      <c r="L414" s="185">
        <f t="shared" si="257"/>
        <v>0</v>
      </c>
      <c r="M414" s="185">
        <f t="shared" si="258"/>
        <v>0</v>
      </c>
      <c r="N414" s="185">
        <f t="shared" si="251"/>
        <v>0</v>
      </c>
      <c r="O414" s="112">
        <v>2</v>
      </c>
      <c r="P414" s="112">
        <v>2</v>
      </c>
      <c r="Q414" s="112">
        <v>4</v>
      </c>
      <c r="R414" s="112">
        <v>1</v>
      </c>
      <c r="S414" s="112">
        <v>2</v>
      </c>
      <c r="T414" s="112">
        <v>1</v>
      </c>
      <c r="U414" s="170">
        <f t="shared" si="252"/>
        <v>12</v>
      </c>
      <c r="V414" s="170">
        <f t="shared" si="259"/>
        <v>12.5</v>
      </c>
      <c r="W414" s="151">
        <f t="shared" si="253"/>
        <v>1.8472906403940883</v>
      </c>
      <c r="X414" s="664"/>
      <c r="Y414" s="425"/>
      <c r="Z414" s="425"/>
      <c r="AA414" s="425"/>
      <c r="AB414" s="425"/>
      <c r="AC414" s="425"/>
      <c r="AD414" s="425"/>
      <c r="AE414" s="425"/>
      <c r="AF414" s="425"/>
      <c r="AG414" s="652"/>
      <c r="AH414" s="155"/>
      <c r="AI414" s="112">
        <v>2</v>
      </c>
      <c r="AJ414" s="112">
        <v>2</v>
      </c>
      <c r="AK414" s="112">
        <v>4</v>
      </c>
      <c r="AL414" s="112">
        <v>1</v>
      </c>
      <c r="AM414" s="112">
        <v>2</v>
      </c>
      <c r="AN414" s="112">
        <v>1</v>
      </c>
      <c r="AO414" s="150">
        <f t="shared" si="254"/>
        <v>12</v>
      </c>
      <c r="AP414" s="150">
        <f t="shared" si="255"/>
        <v>12.5</v>
      </c>
      <c r="AQ414" s="151">
        <f t="shared" si="256"/>
        <v>1.8472906403940883</v>
      </c>
      <c r="AR414" s="655"/>
      <c r="AS414" s="425"/>
      <c r="AT414" s="425"/>
      <c r="AU414" s="425"/>
      <c r="AV414" s="425"/>
      <c r="AW414" s="652"/>
      <c r="AX414" s="655"/>
      <c r="AY414" s="635"/>
      <c r="AZ414" s="635"/>
    </row>
    <row r="415" spans="1:52" ht="29.25" thickBot="1">
      <c r="A415" s="451"/>
      <c r="B415" s="175">
        <f>'5- Valoracion CUALITATIVA'!B450</f>
        <v>14.778325123152706</v>
      </c>
      <c r="C415" s="103" t="s">
        <v>199</v>
      </c>
      <c r="D415" s="161"/>
      <c r="E415" s="114" t="s">
        <v>0</v>
      </c>
      <c r="F415" s="107"/>
      <c r="G415" s="107"/>
      <c r="H415" s="107"/>
      <c r="I415" s="107"/>
      <c r="J415" s="107"/>
      <c r="K415" s="107"/>
      <c r="L415" s="185">
        <f t="shared" si="257"/>
        <v>0</v>
      </c>
      <c r="M415" s="185">
        <f t="shared" si="258"/>
        <v>0</v>
      </c>
      <c r="N415" s="185">
        <f t="shared" si="251"/>
        <v>0</v>
      </c>
      <c r="O415" s="112">
        <v>4</v>
      </c>
      <c r="P415" s="112">
        <v>2</v>
      </c>
      <c r="Q415" s="112">
        <v>4</v>
      </c>
      <c r="R415" s="112">
        <v>4</v>
      </c>
      <c r="S415" s="112">
        <v>2</v>
      </c>
      <c r="T415" s="112">
        <v>1</v>
      </c>
      <c r="U415" s="170">
        <f t="shared" si="252"/>
        <v>17</v>
      </c>
      <c r="V415" s="170">
        <f t="shared" si="259"/>
        <v>28.125</v>
      </c>
      <c r="W415" s="151">
        <f t="shared" si="253"/>
        <v>4.1564039408866993</v>
      </c>
      <c r="X415" s="664"/>
      <c r="Y415" s="425"/>
      <c r="Z415" s="425"/>
      <c r="AA415" s="425"/>
      <c r="AB415" s="425"/>
      <c r="AC415" s="425"/>
      <c r="AD415" s="425"/>
      <c r="AE415" s="425"/>
      <c r="AF415" s="425"/>
      <c r="AG415" s="653"/>
      <c r="AH415" s="155"/>
      <c r="AI415" s="112">
        <v>4</v>
      </c>
      <c r="AJ415" s="112">
        <v>2</v>
      </c>
      <c r="AK415" s="112">
        <v>4</v>
      </c>
      <c r="AL415" s="112">
        <v>4</v>
      </c>
      <c r="AM415" s="112">
        <v>2</v>
      </c>
      <c r="AN415" s="112">
        <v>1</v>
      </c>
      <c r="AO415" s="150">
        <f t="shared" si="254"/>
        <v>17</v>
      </c>
      <c r="AP415" s="150">
        <f t="shared" si="255"/>
        <v>28.125</v>
      </c>
      <c r="AQ415" s="151">
        <f t="shared" si="256"/>
        <v>4.1564039408866993</v>
      </c>
      <c r="AR415" s="655"/>
      <c r="AS415" s="425"/>
      <c r="AT415" s="425"/>
      <c r="AU415" s="425"/>
      <c r="AV415" s="425"/>
      <c r="AW415" s="653"/>
      <c r="AX415" s="655"/>
      <c r="AY415" s="635"/>
      <c r="AZ415" s="635"/>
    </row>
    <row r="416" spans="1:52" ht="15.75" thickBot="1">
      <c r="A416" s="452"/>
      <c r="B416" s="175">
        <f>'5- Valoracion CUALITATIVA'!B451</f>
        <v>14.778325123152706</v>
      </c>
      <c r="C416" s="638"/>
      <c r="D416" s="639"/>
      <c r="E416" s="640"/>
      <c r="F416" s="641" t="s">
        <v>183</v>
      </c>
      <c r="G416" s="642"/>
      <c r="H416" s="642"/>
      <c r="I416" s="642"/>
      <c r="J416" s="642"/>
      <c r="K416" s="640"/>
      <c r="L416" s="165">
        <f>IF(SUM($L409:$L415),(1-EXP(-((SUM($L409:$L415)/COUNTIF($L409:$L415,"&gt;0"))^1)))*($E$6-(MAX($L409:$L415)))*(1-1/(EXP((((COUNTIF($L409:$L415,"&gt;0")^1)-1)*0.1))))+(MAX($L409:$L415)),0)</f>
        <v>30.951625819640316</v>
      </c>
      <c r="M416" s="166">
        <f t="shared" ref="M416" si="260">IF($L416&lt;&gt;0,(($L416-$M$6)/($E$6-$M$6))*100,0)</f>
        <v>71.72383068637599</v>
      </c>
      <c r="N416" s="167">
        <f>IF(SUM($L409:$L415),(($M416*$B416)/100),0)</f>
        <v>10.599580889612215</v>
      </c>
      <c r="O416" s="643" t="s">
        <v>184</v>
      </c>
      <c r="P416" s="642"/>
      <c r="Q416" s="642"/>
      <c r="R416" s="642"/>
      <c r="S416" s="642"/>
      <c r="T416" s="640"/>
      <c r="U416" s="165">
        <f>IF(SUM($U409:$U415),(1-EXP(-((SUM($U409:$U415)/COUNTIF($U409:$U415,"&gt;0"))^1)))*($E$6-(MAX($U409:$U415)))*(1-1/(EXP((((COUNTIF($U409:$U415,"&gt;0")^1)-1)*0.1))))+(MAX($U409:$U415)),0)</f>
        <v>28.604559027427914</v>
      </c>
      <c r="V416" s="166">
        <f t="shared" si="259"/>
        <v>64.389246960712228</v>
      </c>
      <c r="W416" s="167">
        <f>IF(SUM($U409:$U415),(($V416*$B416)/100),0)</f>
        <v>9.5156522602037743</v>
      </c>
      <c r="X416" s="139" t="s">
        <v>158</v>
      </c>
      <c r="Y416" s="140">
        <f>$N416-$W416</f>
        <v>1.0839286294084403</v>
      </c>
      <c r="Z416" s="644" t="s">
        <v>240</v>
      </c>
      <c r="AA416" s="639"/>
      <c r="AB416" s="639"/>
      <c r="AC416" s="639"/>
      <c r="AD416" s="639"/>
      <c r="AE416" s="639"/>
      <c r="AF416" s="639"/>
      <c r="AG416" s="645"/>
      <c r="AH416" s="646" t="s">
        <v>185</v>
      </c>
      <c r="AI416" s="639"/>
      <c r="AJ416" s="639"/>
      <c r="AK416" s="639"/>
      <c r="AL416" s="639"/>
      <c r="AM416" s="639"/>
      <c r="AN416" s="647"/>
      <c r="AO416" s="156">
        <f>IF(SUM($AO409:$AO415),(1-EXP(-((SUM($AO409:$AO415)/COUNTIF($AO409:$AO415,"&gt;0"))^1)))*($E$6-(MAX($AO409:$AO415)))*(1-1/(EXP((((COUNTIF($AO409:$AO415,"&gt;0")^1)-1)*0.1))))+(MAX($AO409:$AO415)),0)</f>
        <v>28.604559027427914</v>
      </c>
      <c r="AP416" s="156">
        <f t="shared" si="255"/>
        <v>64.389246960712228</v>
      </c>
      <c r="AQ416" s="157">
        <f>IF(SUM($AO409:$AO415),(($AP416*$B416)/100),0)</f>
        <v>9.5156522602037743</v>
      </c>
      <c r="AR416" s="158" t="s">
        <v>186</v>
      </c>
      <c r="AS416" s="159">
        <f>$N416-$AQ416</f>
        <v>1.0839286294084403</v>
      </c>
      <c r="AT416" s="648"/>
      <c r="AU416" s="639"/>
      <c r="AV416" s="639"/>
      <c r="AW416" s="645"/>
      <c r="AX416" s="649"/>
      <c r="AY416" s="645"/>
      <c r="AZ416" s="637"/>
    </row>
    <row r="418" spans="1:52" ht="15.75" thickBot="1"/>
    <row r="419" spans="1:52">
      <c r="A419" s="672" t="s">
        <v>146</v>
      </c>
      <c r="B419" s="673" t="s">
        <v>147</v>
      </c>
      <c r="C419" s="674" t="s">
        <v>148</v>
      </c>
      <c r="D419" s="676" t="s">
        <v>149</v>
      </c>
      <c r="E419" s="677" t="s">
        <v>150</v>
      </c>
      <c r="F419" s="631" t="s">
        <v>241</v>
      </c>
      <c r="G419" s="632"/>
      <c r="H419" s="632"/>
      <c r="I419" s="632"/>
      <c r="J419" s="632"/>
      <c r="K419" s="633"/>
      <c r="L419" s="665" t="s">
        <v>152</v>
      </c>
      <c r="M419" s="632"/>
      <c r="N419" s="666"/>
      <c r="O419" s="667" t="s">
        <v>225</v>
      </c>
      <c r="P419" s="658"/>
      <c r="Q419" s="658"/>
      <c r="R419" s="658"/>
      <c r="S419" s="658"/>
      <c r="T419" s="668"/>
      <c r="U419" s="657" t="s">
        <v>152</v>
      </c>
      <c r="V419" s="658"/>
      <c r="W419" s="659"/>
      <c r="X419" s="669" t="s">
        <v>226</v>
      </c>
      <c r="Y419" s="658"/>
      <c r="Z419" s="658"/>
      <c r="AA419" s="658"/>
      <c r="AB419" s="658"/>
      <c r="AC419" s="658"/>
      <c r="AD419" s="658"/>
      <c r="AE419" s="658"/>
      <c r="AF419" s="658"/>
      <c r="AG419" s="658"/>
      <c r="AH419" s="670" t="s">
        <v>154</v>
      </c>
      <c r="AI419" s="657" t="s">
        <v>227</v>
      </c>
      <c r="AJ419" s="658"/>
      <c r="AK419" s="658"/>
      <c r="AL419" s="658"/>
      <c r="AM419" s="658"/>
      <c r="AN419" s="668"/>
      <c r="AO419" s="657" t="s">
        <v>152</v>
      </c>
      <c r="AP419" s="658"/>
      <c r="AQ419" s="659"/>
      <c r="AR419" s="660" t="s">
        <v>228</v>
      </c>
      <c r="AS419" s="658"/>
      <c r="AT419" s="658"/>
      <c r="AU419" s="658"/>
      <c r="AV419" s="658"/>
      <c r="AW419" s="659"/>
      <c r="AX419" s="661" t="s">
        <v>229</v>
      </c>
      <c r="AY419" s="659"/>
      <c r="AZ419" s="662" t="s">
        <v>157</v>
      </c>
    </row>
    <row r="420" spans="1:52" ht="19.5" thickBot="1">
      <c r="A420" s="671"/>
      <c r="B420" s="637"/>
      <c r="C420" s="675"/>
      <c r="D420" s="675"/>
      <c r="E420" s="678"/>
      <c r="F420" s="181" t="s">
        <v>160</v>
      </c>
      <c r="G420" s="182" t="s">
        <v>161</v>
      </c>
      <c r="H420" s="182" t="s">
        <v>162</v>
      </c>
      <c r="I420" s="182" t="s">
        <v>163</v>
      </c>
      <c r="J420" s="182" t="s">
        <v>164</v>
      </c>
      <c r="K420" s="182" t="s">
        <v>165</v>
      </c>
      <c r="L420" s="186" t="s">
        <v>242</v>
      </c>
      <c r="M420" s="186" t="s">
        <v>243</v>
      </c>
      <c r="N420" s="187" t="s">
        <v>244</v>
      </c>
      <c r="O420" s="184" t="s">
        <v>160</v>
      </c>
      <c r="P420" s="141" t="s">
        <v>161</v>
      </c>
      <c r="Q420" s="141" t="s">
        <v>162</v>
      </c>
      <c r="R420" s="141" t="s">
        <v>163</v>
      </c>
      <c r="S420" s="141" t="s">
        <v>164</v>
      </c>
      <c r="T420" s="141" t="s">
        <v>165</v>
      </c>
      <c r="U420" s="142" t="s">
        <v>245</v>
      </c>
      <c r="V420" s="142" t="s">
        <v>246</v>
      </c>
      <c r="W420" s="143" t="s">
        <v>247</v>
      </c>
      <c r="X420" s="136" t="s">
        <v>230</v>
      </c>
      <c r="Y420" s="137" t="s">
        <v>236</v>
      </c>
      <c r="Z420" s="137" t="s">
        <v>237</v>
      </c>
      <c r="AA420" s="137" t="s">
        <v>238</v>
      </c>
      <c r="AB420" s="137" t="s">
        <v>239</v>
      </c>
      <c r="AC420" s="137" t="s">
        <v>231</v>
      </c>
      <c r="AD420" s="137" t="s">
        <v>232</v>
      </c>
      <c r="AE420" s="137" t="s">
        <v>233</v>
      </c>
      <c r="AF420" s="137" t="s">
        <v>234</v>
      </c>
      <c r="AG420" s="138" t="s">
        <v>235</v>
      </c>
      <c r="AH420" s="671"/>
      <c r="AI420" s="141" t="s">
        <v>248</v>
      </c>
      <c r="AJ420" s="141" t="s">
        <v>249</v>
      </c>
      <c r="AK420" s="141" t="s">
        <v>250</v>
      </c>
      <c r="AL420" s="141" t="s">
        <v>251</v>
      </c>
      <c r="AM420" s="141" t="s">
        <v>252</v>
      </c>
      <c r="AN420" s="141" t="s">
        <v>253</v>
      </c>
      <c r="AO420" s="142" t="s">
        <v>254</v>
      </c>
      <c r="AP420" s="142" t="s">
        <v>255</v>
      </c>
      <c r="AQ420" s="142" t="s">
        <v>256</v>
      </c>
      <c r="AR420" s="144" t="s">
        <v>257</v>
      </c>
      <c r="AS420" s="137" t="s">
        <v>258</v>
      </c>
      <c r="AT420" s="137" t="s">
        <v>259</v>
      </c>
      <c r="AU420" s="137" t="s">
        <v>260</v>
      </c>
      <c r="AV420" s="137" t="s">
        <v>261</v>
      </c>
      <c r="AW420" s="145" t="s">
        <v>262</v>
      </c>
      <c r="AX420" s="146" t="s">
        <v>156</v>
      </c>
      <c r="AY420" s="147" t="s">
        <v>263</v>
      </c>
      <c r="AZ420" s="637"/>
    </row>
    <row r="421" spans="1:52" ht="15.75" customHeight="1" thickBot="1">
      <c r="A421" s="451" t="s">
        <v>215</v>
      </c>
      <c r="B421" s="175">
        <f>'5- Valoracion CUALITATIVA'!B456</f>
        <v>29.556650246305413</v>
      </c>
      <c r="C421" s="103" t="s">
        <v>187</v>
      </c>
      <c r="D421" s="160"/>
      <c r="E421" s="114" t="s">
        <v>216</v>
      </c>
      <c r="F421" s="91">
        <v>2</v>
      </c>
      <c r="G421" s="91">
        <v>4</v>
      </c>
      <c r="H421" s="91">
        <v>4</v>
      </c>
      <c r="I421" s="91">
        <v>1</v>
      </c>
      <c r="J421" s="91">
        <v>2</v>
      </c>
      <c r="K421" s="91">
        <v>4</v>
      </c>
      <c r="L421" s="185">
        <f>(3*$F421)+(2*$G421)+$H421+$I421+$J421+$K421</f>
        <v>25</v>
      </c>
      <c r="M421" s="185">
        <f>IF($L421&lt;&gt;0,(($L421-$M$6)/($E$6-$M$6))*100,0)</f>
        <v>53.125</v>
      </c>
      <c r="N421" s="185">
        <f t="shared" ref="N421:N426" si="261">($M421*$B421)/100</f>
        <v>15.701970443349751</v>
      </c>
      <c r="O421" s="112"/>
      <c r="P421" s="112"/>
      <c r="Q421" s="112"/>
      <c r="R421" s="112"/>
      <c r="S421" s="112"/>
      <c r="T421" s="112"/>
      <c r="U421" s="150">
        <f t="shared" ref="U421:U426" si="262">$O421+$P421+$Q421+$R421+$S421+$T421</f>
        <v>0</v>
      </c>
      <c r="V421" s="150">
        <f>IF($U421&lt;&gt;0,(($U421-$M$6)/($E$6-$M$6))*100,0)</f>
        <v>0</v>
      </c>
      <c r="W421" s="151">
        <f t="shared" ref="W421:W426" si="263">($V421*$B421)/100</f>
        <v>0</v>
      </c>
      <c r="X421" s="663">
        <v>294</v>
      </c>
      <c r="Y421" s="650">
        <v>2.1</v>
      </c>
      <c r="Z421" s="650">
        <v>2.8</v>
      </c>
      <c r="AA421" s="650">
        <v>0.7056</v>
      </c>
      <c r="AB421" s="650">
        <v>0.98559999999999981</v>
      </c>
      <c r="AC421" s="650">
        <f>+AB421-AA421</f>
        <v>0.2799999999999998</v>
      </c>
      <c r="AD421" s="650">
        <v>0.5</v>
      </c>
      <c r="AE421" s="650">
        <f>(1/(1+$AD421))+(($AD421*(ABS(($M427-$V427))-50))/(50*(1+$AD421)))</f>
        <v>0.64469163811966534</v>
      </c>
      <c r="AF421" s="650">
        <f>$AE421*$AC421</f>
        <v>0.18051365867350616</v>
      </c>
      <c r="AG421" s="651">
        <f>$AF421*$B421</f>
        <v>5.335379074093777</v>
      </c>
      <c r="AH421" s="152"/>
      <c r="AI421" s="112"/>
      <c r="AJ421" s="112"/>
      <c r="AK421" s="112"/>
      <c r="AL421" s="112"/>
      <c r="AM421" s="112"/>
      <c r="AN421" s="112"/>
      <c r="AO421" s="150">
        <f t="shared" ref="AO421:AO426" si="264">$AI421+$AJ421+$AK421+$AL421+$AM421+$AN421</f>
        <v>0</v>
      </c>
      <c r="AP421" s="150">
        <f t="shared" ref="AP421:AP427" si="265">IF($AO421&lt;&gt;0,(($AO421-$M$6)/($E$6-$M$6))*100,0)</f>
        <v>0</v>
      </c>
      <c r="AQ421" s="151">
        <f t="shared" ref="AQ421:AQ426" si="266">($AP421*$B421)/100</f>
        <v>0</v>
      </c>
      <c r="AR421" s="656">
        <v>2.8</v>
      </c>
      <c r="AS421" s="650">
        <v>0.99</v>
      </c>
      <c r="AT421" s="650">
        <f>+AS421-AA421</f>
        <v>0.28439999999999999</v>
      </c>
      <c r="AU421" s="650">
        <f>(1/(1+$AD421))+(($AD421*(ABS(($M427-$AP427))-50))/(50*(1+$AD421)))</f>
        <v>0.64469163811966534</v>
      </c>
      <c r="AV421" s="650">
        <f>$AT421*$AU421</f>
        <v>0.1833503018812328</v>
      </c>
      <c r="AW421" s="651">
        <f>$AV421*$B421</f>
        <v>5.4192207452581114</v>
      </c>
      <c r="AX421" s="654">
        <f>$AS427-$Y427</f>
        <v>0</v>
      </c>
      <c r="AY421" s="634">
        <f>$AW421-$AG421</f>
        <v>8.3841671164334386E-2</v>
      </c>
      <c r="AZ421" s="636"/>
    </row>
    <row r="422" spans="1:52" ht="15.75" thickBot="1">
      <c r="A422" s="451"/>
      <c r="B422" s="175">
        <f>'5- Valoracion CUALITATIVA'!B457</f>
        <v>29.556650246305413</v>
      </c>
      <c r="C422" s="103" t="s">
        <v>113</v>
      </c>
      <c r="D422" s="161"/>
      <c r="E422" s="114" t="s">
        <v>216</v>
      </c>
      <c r="F422" s="107">
        <v>2</v>
      </c>
      <c r="G422" s="107">
        <v>1</v>
      </c>
      <c r="H422" s="107">
        <v>2</v>
      </c>
      <c r="I422" s="107">
        <v>1</v>
      </c>
      <c r="J422" s="107">
        <v>2</v>
      </c>
      <c r="K422" s="107">
        <v>1</v>
      </c>
      <c r="L422" s="185">
        <f t="shared" ref="L422:L426" si="267">(3*$F422)+(2*$G422)+$H422+$I422+$J422+$K422</f>
        <v>14</v>
      </c>
      <c r="M422" s="185">
        <f t="shared" ref="M422:M426" si="268">IF($L422&lt;&gt;0,(($L422-$M$6)/($E$6-$M$6))*100,0)</f>
        <v>18.75</v>
      </c>
      <c r="N422" s="185">
        <f t="shared" si="261"/>
        <v>5.5418719211822642</v>
      </c>
      <c r="O422" s="112"/>
      <c r="P422" s="112"/>
      <c r="Q422" s="112"/>
      <c r="R422" s="112"/>
      <c r="S422" s="112"/>
      <c r="T422" s="112"/>
      <c r="U422" s="164">
        <f t="shared" si="262"/>
        <v>0</v>
      </c>
      <c r="V422" s="164">
        <f t="shared" ref="V422:V427" si="269">IF($U422&lt;&gt;0,(($U422-$M$6)/($E$6-$M$6))*100,0)</f>
        <v>0</v>
      </c>
      <c r="W422" s="151">
        <f t="shared" si="263"/>
        <v>0</v>
      </c>
      <c r="X422" s="664"/>
      <c r="Y422" s="425"/>
      <c r="Z422" s="425"/>
      <c r="AA422" s="425"/>
      <c r="AB422" s="425"/>
      <c r="AC422" s="425"/>
      <c r="AD422" s="425"/>
      <c r="AE422" s="425"/>
      <c r="AF422" s="425"/>
      <c r="AG422" s="652"/>
      <c r="AH422" s="155"/>
      <c r="AI422" s="112"/>
      <c r="AJ422" s="112"/>
      <c r="AK422" s="112"/>
      <c r="AL422" s="112"/>
      <c r="AM422" s="112"/>
      <c r="AN422" s="112"/>
      <c r="AO422" s="150">
        <f t="shared" si="264"/>
        <v>0</v>
      </c>
      <c r="AP422" s="150">
        <f t="shared" si="265"/>
        <v>0</v>
      </c>
      <c r="AQ422" s="151">
        <f t="shared" si="266"/>
        <v>0</v>
      </c>
      <c r="AR422" s="655"/>
      <c r="AS422" s="425"/>
      <c r="AT422" s="425"/>
      <c r="AU422" s="425"/>
      <c r="AV422" s="425"/>
      <c r="AW422" s="652"/>
      <c r="AX422" s="655"/>
      <c r="AY422" s="635"/>
      <c r="AZ422" s="635"/>
    </row>
    <row r="423" spans="1:52" ht="15.75" thickBot="1">
      <c r="A423" s="451"/>
      <c r="B423" s="175">
        <f>'5- Valoracion CUALITATIVA'!B458</f>
        <v>29.556650246305413</v>
      </c>
      <c r="C423" s="103" t="s">
        <v>114</v>
      </c>
      <c r="D423" s="161"/>
      <c r="E423" s="114" t="s">
        <v>216</v>
      </c>
      <c r="F423" s="107">
        <v>2</v>
      </c>
      <c r="G423" s="107">
        <v>1</v>
      </c>
      <c r="H423" s="107">
        <v>4</v>
      </c>
      <c r="I423" s="107">
        <v>1</v>
      </c>
      <c r="J423" s="107">
        <v>4</v>
      </c>
      <c r="K423" s="107">
        <v>1</v>
      </c>
      <c r="L423" s="185">
        <f t="shared" si="267"/>
        <v>18</v>
      </c>
      <c r="M423" s="185">
        <f t="shared" si="268"/>
        <v>31.25</v>
      </c>
      <c r="N423" s="185">
        <f t="shared" si="261"/>
        <v>9.2364532019704413</v>
      </c>
      <c r="O423" s="112"/>
      <c r="P423" s="112"/>
      <c r="Q423" s="112"/>
      <c r="R423" s="112"/>
      <c r="S423" s="112"/>
      <c r="T423" s="112"/>
      <c r="U423" s="170">
        <f t="shared" si="262"/>
        <v>0</v>
      </c>
      <c r="V423" s="170">
        <f t="shared" si="269"/>
        <v>0</v>
      </c>
      <c r="W423" s="151">
        <f t="shared" si="263"/>
        <v>0</v>
      </c>
      <c r="X423" s="664"/>
      <c r="Y423" s="425"/>
      <c r="Z423" s="425"/>
      <c r="AA423" s="425"/>
      <c r="AB423" s="425"/>
      <c r="AC423" s="425"/>
      <c r="AD423" s="425"/>
      <c r="AE423" s="425"/>
      <c r="AF423" s="425"/>
      <c r="AG423" s="652"/>
      <c r="AH423" s="155"/>
      <c r="AI423" s="112"/>
      <c r="AJ423" s="112"/>
      <c r="AK423" s="112"/>
      <c r="AL423" s="112"/>
      <c r="AM423" s="112"/>
      <c r="AN423" s="112"/>
      <c r="AO423" s="150">
        <f t="shared" si="264"/>
        <v>0</v>
      </c>
      <c r="AP423" s="150">
        <f t="shared" si="265"/>
        <v>0</v>
      </c>
      <c r="AQ423" s="151">
        <f t="shared" si="266"/>
        <v>0</v>
      </c>
      <c r="AR423" s="655"/>
      <c r="AS423" s="425"/>
      <c r="AT423" s="425"/>
      <c r="AU423" s="425"/>
      <c r="AV423" s="425"/>
      <c r="AW423" s="652"/>
      <c r="AX423" s="655"/>
      <c r="AY423" s="635"/>
      <c r="AZ423" s="635"/>
    </row>
    <row r="424" spans="1:52" ht="15.75" thickBot="1">
      <c r="A424" s="451"/>
      <c r="B424" s="175">
        <f>'5- Valoracion CUALITATIVA'!B459</f>
        <v>29.556650246305413</v>
      </c>
      <c r="C424" s="103" t="s">
        <v>193</v>
      </c>
      <c r="D424" s="161"/>
      <c r="E424" s="114" t="s">
        <v>216</v>
      </c>
      <c r="F424" s="107">
        <v>1</v>
      </c>
      <c r="G424" s="107">
        <v>1</v>
      </c>
      <c r="H424" s="107">
        <v>2</v>
      </c>
      <c r="I424" s="107">
        <v>1</v>
      </c>
      <c r="J424" s="107">
        <v>2</v>
      </c>
      <c r="K424" s="107">
        <v>1</v>
      </c>
      <c r="L424" s="185">
        <f t="shared" si="267"/>
        <v>11</v>
      </c>
      <c r="M424" s="185">
        <f t="shared" si="268"/>
        <v>9.375</v>
      </c>
      <c r="N424" s="185">
        <f t="shared" si="261"/>
        <v>2.7709359605911321</v>
      </c>
      <c r="O424" s="112"/>
      <c r="P424" s="112"/>
      <c r="Q424" s="112"/>
      <c r="R424" s="112"/>
      <c r="S424" s="112"/>
      <c r="T424" s="112"/>
      <c r="U424" s="170">
        <f t="shared" si="262"/>
        <v>0</v>
      </c>
      <c r="V424" s="170">
        <f t="shared" si="269"/>
        <v>0</v>
      </c>
      <c r="W424" s="151">
        <f t="shared" si="263"/>
        <v>0</v>
      </c>
      <c r="X424" s="664"/>
      <c r="Y424" s="425"/>
      <c r="Z424" s="425"/>
      <c r="AA424" s="425"/>
      <c r="AB424" s="425"/>
      <c r="AC424" s="425"/>
      <c r="AD424" s="425"/>
      <c r="AE424" s="425"/>
      <c r="AF424" s="425"/>
      <c r="AG424" s="652"/>
      <c r="AH424" s="155"/>
      <c r="AI424" s="112"/>
      <c r="AJ424" s="112"/>
      <c r="AK424" s="112"/>
      <c r="AL424" s="112"/>
      <c r="AM424" s="112"/>
      <c r="AN424" s="112"/>
      <c r="AO424" s="150">
        <f t="shared" si="264"/>
        <v>0</v>
      </c>
      <c r="AP424" s="150">
        <f t="shared" si="265"/>
        <v>0</v>
      </c>
      <c r="AQ424" s="151">
        <f t="shared" si="266"/>
        <v>0</v>
      </c>
      <c r="AR424" s="655"/>
      <c r="AS424" s="425"/>
      <c r="AT424" s="425"/>
      <c r="AU424" s="425"/>
      <c r="AV424" s="425"/>
      <c r="AW424" s="652"/>
      <c r="AX424" s="655"/>
      <c r="AY424" s="635"/>
      <c r="AZ424" s="635"/>
    </row>
    <row r="425" spans="1:52" ht="15.75" thickBot="1">
      <c r="A425" s="451"/>
      <c r="B425" s="175">
        <f>'5- Valoracion CUALITATIVA'!B460</f>
        <v>29.556650246305413</v>
      </c>
      <c r="C425" s="103" t="s">
        <v>194</v>
      </c>
      <c r="D425" s="161"/>
      <c r="E425" s="114" t="s">
        <v>216</v>
      </c>
      <c r="F425" s="107">
        <v>1</v>
      </c>
      <c r="G425" s="107">
        <v>1</v>
      </c>
      <c r="H425" s="107">
        <v>2</v>
      </c>
      <c r="I425" s="107">
        <v>1</v>
      </c>
      <c r="J425" s="107">
        <v>2</v>
      </c>
      <c r="K425" s="107">
        <v>1</v>
      </c>
      <c r="L425" s="185">
        <f t="shared" si="267"/>
        <v>11</v>
      </c>
      <c r="M425" s="185">
        <f t="shared" si="268"/>
        <v>9.375</v>
      </c>
      <c r="N425" s="185">
        <f t="shared" si="261"/>
        <v>2.7709359605911321</v>
      </c>
      <c r="O425" s="112"/>
      <c r="P425" s="112"/>
      <c r="Q425" s="112"/>
      <c r="R425" s="112"/>
      <c r="S425" s="112"/>
      <c r="T425" s="112"/>
      <c r="U425" s="170">
        <f t="shared" si="262"/>
        <v>0</v>
      </c>
      <c r="V425" s="170">
        <f t="shared" si="269"/>
        <v>0</v>
      </c>
      <c r="W425" s="151">
        <f t="shared" si="263"/>
        <v>0</v>
      </c>
      <c r="X425" s="664"/>
      <c r="Y425" s="425"/>
      <c r="Z425" s="425"/>
      <c r="AA425" s="425"/>
      <c r="AB425" s="425"/>
      <c r="AC425" s="425"/>
      <c r="AD425" s="425"/>
      <c r="AE425" s="425"/>
      <c r="AF425" s="425"/>
      <c r="AG425" s="652"/>
      <c r="AH425" s="155"/>
      <c r="AI425" s="112"/>
      <c r="AJ425" s="112"/>
      <c r="AK425" s="112"/>
      <c r="AL425" s="112"/>
      <c r="AM425" s="112"/>
      <c r="AN425" s="112"/>
      <c r="AO425" s="150">
        <f t="shared" si="264"/>
        <v>0</v>
      </c>
      <c r="AP425" s="150">
        <f t="shared" si="265"/>
        <v>0</v>
      </c>
      <c r="AQ425" s="151">
        <f t="shared" si="266"/>
        <v>0</v>
      </c>
      <c r="AR425" s="655"/>
      <c r="AS425" s="425"/>
      <c r="AT425" s="425"/>
      <c r="AU425" s="425"/>
      <c r="AV425" s="425"/>
      <c r="AW425" s="652"/>
      <c r="AX425" s="655"/>
      <c r="AY425" s="635"/>
      <c r="AZ425" s="635"/>
    </row>
    <row r="426" spans="1:52" ht="15.75" thickBot="1">
      <c r="A426" s="451"/>
      <c r="B426" s="175">
        <f>'5- Valoracion CUALITATIVA'!B461</f>
        <v>29.556650246305413</v>
      </c>
      <c r="C426" s="103" t="s">
        <v>128</v>
      </c>
      <c r="D426" s="161"/>
      <c r="E426" s="114" t="s">
        <v>0</v>
      </c>
      <c r="F426" s="107"/>
      <c r="G426" s="107"/>
      <c r="H426" s="107"/>
      <c r="I426" s="107"/>
      <c r="J426" s="107"/>
      <c r="K426" s="107"/>
      <c r="L426" s="185">
        <f t="shared" si="267"/>
        <v>0</v>
      </c>
      <c r="M426" s="185">
        <f t="shared" si="268"/>
        <v>0</v>
      </c>
      <c r="N426" s="185">
        <f t="shared" si="261"/>
        <v>0</v>
      </c>
      <c r="O426" s="112">
        <v>2</v>
      </c>
      <c r="P426" s="112">
        <v>4</v>
      </c>
      <c r="Q426" s="112">
        <v>2</v>
      </c>
      <c r="R426" s="112">
        <v>1</v>
      </c>
      <c r="S426" s="112">
        <v>2</v>
      </c>
      <c r="T426" s="112">
        <v>4</v>
      </c>
      <c r="U426" s="170">
        <f t="shared" si="262"/>
        <v>15</v>
      </c>
      <c r="V426" s="170">
        <f t="shared" si="269"/>
        <v>21.875</v>
      </c>
      <c r="W426" s="151">
        <f t="shared" si="263"/>
        <v>6.4655172413793096</v>
      </c>
      <c r="X426" s="664"/>
      <c r="Y426" s="425"/>
      <c r="Z426" s="425"/>
      <c r="AA426" s="425"/>
      <c r="AB426" s="425"/>
      <c r="AC426" s="425"/>
      <c r="AD426" s="425"/>
      <c r="AE426" s="425"/>
      <c r="AF426" s="425"/>
      <c r="AG426" s="653"/>
      <c r="AH426" s="155"/>
      <c r="AI426" s="112">
        <v>2</v>
      </c>
      <c r="AJ426" s="112">
        <v>4</v>
      </c>
      <c r="AK426" s="112">
        <v>2</v>
      </c>
      <c r="AL426" s="112">
        <v>1</v>
      </c>
      <c r="AM426" s="112">
        <v>2</v>
      </c>
      <c r="AN426" s="112">
        <v>4</v>
      </c>
      <c r="AO426" s="150">
        <f t="shared" si="264"/>
        <v>15</v>
      </c>
      <c r="AP426" s="150">
        <f t="shared" si="265"/>
        <v>21.875</v>
      </c>
      <c r="AQ426" s="151">
        <f t="shared" si="266"/>
        <v>6.4655172413793096</v>
      </c>
      <c r="AR426" s="655"/>
      <c r="AS426" s="425"/>
      <c r="AT426" s="425"/>
      <c r="AU426" s="425"/>
      <c r="AV426" s="425"/>
      <c r="AW426" s="653"/>
      <c r="AX426" s="655"/>
      <c r="AY426" s="635"/>
      <c r="AZ426" s="635"/>
    </row>
    <row r="427" spans="1:52" ht="15.75" thickBot="1">
      <c r="A427" s="452"/>
      <c r="B427" s="175">
        <f>'5- Valoracion CUALITATIVA'!B462</f>
        <v>29.556650246305413</v>
      </c>
      <c r="C427" s="638"/>
      <c r="D427" s="639"/>
      <c r="E427" s="640"/>
      <c r="F427" s="641" t="s">
        <v>183</v>
      </c>
      <c r="G427" s="642"/>
      <c r="H427" s="642"/>
      <c r="I427" s="642"/>
      <c r="J427" s="642"/>
      <c r="K427" s="640"/>
      <c r="L427" s="165">
        <f>IF(SUM($L421:$L426),(1-EXP(-((SUM($L421:$L426)/COUNTIF($L421:$L426,"&gt;0"))^1)))*($E$6-(MAX($L421:$L426)))*(1-1/(EXP((((COUNTIF($L421:$L426,"&gt;0")^1)-1)*0.1))))+(MAX($L421:$L426)),0)</f>
        <v>29.945198629743942</v>
      </c>
      <c r="M427" s="166">
        <f t="shared" ref="M427" si="270">IF($L427&lt;&gt;0,(($L427-$M$6)/($E$6-$M$6))*100,0)</f>
        <v>68.578745717949815</v>
      </c>
      <c r="N427" s="167">
        <f>IF(SUM($L421:$L426),(($M427*$B427)/100),0)</f>
        <v>20.269580015157576</v>
      </c>
      <c r="O427" s="643" t="s">
        <v>184</v>
      </c>
      <c r="P427" s="642"/>
      <c r="Q427" s="642"/>
      <c r="R427" s="642"/>
      <c r="S427" s="642"/>
      <c r="T427" s="640"/>
      <c r="U427" s="165">
        <f>IF(SUM($U421:$U426),(1-EXP(-((SUM($U421:$U426)/COUNTIF($U421:$U426,"&gt;0"))^1)))*($E$6-(MAX($U421:$U426)))*(1-1/(EXP((((COUNTIF($U421:$U426,"&gt;0")^1)-1)*0.1))))+(MAX($U421:$U426)),0)</f>
        <v>15</v>
      </c>
      <c r="V427" s="166">
        <f t="shared" si="269"/>
        <v>21.875</v>
      </c>
      <c r="W427" s="167">
        <f>IF(SUM($U421:$U426),(($V427*$B427)/100),0)</f>
        <v>6.4655172413793096</v>
      </c>
      <c r="X427" s="139" t="s">
        <v>158</v>
      </c>
      <c r="Y427" s="140">
        <f>$N427-$W427</f>
        <v>13.804062773778266</v>
      </c>
      <c r="Z427" s="644" t="s">
        <v>240</v>
      </c>
      <c r="AA427" s="639"/>
      <c r="AB427" s="639"/>
      <c r="AC427" s="639"/>
      <c r="AD427" s="639"/>
      <c r="AE427" s="639"/>
      <c r="AF427" s="639"/>
      <c r="AG427" s="645"/>
      <c r="AH427" s="646" t="s">
        <v>185</v>
      </c>
      <c r="AI427" s="639"/>
      <c r="AJ427" s="639"/>
      <c r="AK427" s="639"/>
      <c r="AL427" s="639"/>
      <c r="AM427" s="639"/>
      <c r="AN427" s="647"/>
      <c r="AO427" s="156">
        <f>IF(SUM($AO421:$AO426),(1-EXP(-((SUM($AO421:$AO426)/COUNTIF($AO421:$AO426,"&gt;0"))^1)))*($E$6-(MAX($AO421:$AO426)))*(1-1/(EXP((((COUNTIF($AO421:$AO426,"&gt;0")^1)-1)*0.1))))+(MAX($AO421:$AO426)),0)</f>
        <v>15</v>
      </c>
      <c r="AP427" s="156">
        <f t="shared" si="265"/>
        <v>21.875</v>
      </c>
      <c r="AQ427" s="157">
        <f>IF(SUM($AO421:$AO426),(($AP427*$B427)/100),0)</f>
        <v>6.4655172413793096</v>
      </c>
      <c r="AR427" s="158" t="s">
        <v>186</v>
      </c>
      <c r="AS427" s="159">
        <f>$N427-$AQ427</f>
        <v>13.804062773778266</v>
      </c>
      <c r="AT427" s="648"/>
      <c r="AU427" s="639"/>
      <c r="AV427" s="639"/>
      <c r="AW427" s="645"/>
      <c r="AX427" s="649"/>
      <c r="AY427" s="645"/>
      <c r="AZ427" s="637"/>
    </row>
    <row r="429" spans="1:52" ht="15.75" thickBot="1"/>
    <row r="430" spans="1:52">
      <c r="A430" s="672" t="s">
        <v>146</v>
      </c>
      <c r="B430" s="673" t="s">
        <v>147</v>
      </c>
      <c r="C430" s="674" t="s">
        <v>148</v>
      </c>
      <c r="D430" s="676" t="s">
        <v>149</v>
      </c>
      <c r="E430" s="677" t="s">
        <v>150</v>
      </c>
      <c r="F430" s="631" t="s">
        <v>241</v>
      </c>
      <c r="G430" s="632"/>
      <c r="H430" s="632"/>
      <c r="I430" s="632"/>
      <c r="J430" s="632"/>
      <c r="K430" s="633"/>
      <c r="L430" s="665" t="s">
        <v>152</v>
      </c>
      <c r="M430" s="632"/>
      <c r="N430" s="666"/>
      <c r="O430" s="667" t="s">
        <v>225</v>
      </c>
      <c r="P430" s="658"/>
      <c r="Q430" s="658"/>
      <c r="R430" s="658"/>
      <c r="S430" s="658"/>
      <c r="T430" s="668"/>
      <c r="U430" s="657" t="s">
        <v>152</v>
      </c>
      <c r="V430" s="658"/>
      <c r="W430" s="659"/>
      <c r="X430" s="669" t="s">
        <v>226</v>
      </c>
      <c r="Y430" s="658"/>
      <c r="Z430" s="658"/>
      <c r="AA430" s="658"/>
      <c r="AB430" s="658"/>
      <c r="AC430" s="658"/>
      <c r="AD430" s="658"/>
      <c r="AE430" s="658"/>
      <c r="AF430" s="658"/>
      <c r="AG430" s="658"/>
      <c r="AH430" s="670" t="s">
        <v>154</v>
      </c>
      <c r="AI430" s="657" t="s">
        <v>227</v>
      </c>
      <c r="AJ430" s="658"/>
      <c r="AK430" s="658"/>
      <c r="AL430" s="658"/>
      <c r="AM430" s="658"/>
      <c r="AN430" s="668"/>
      <c r="AO430" s="657" t="s">
        <v>152</v>
      </c>
      <c r="AP430" s="658"/>
      <c r="AQ430" s="659"/>
      <c r="AR430" s="660" t="s">
        <v>228</v>
      </c>
      <c r="AS430" s="658"/>
      <c r="AT430" s="658"/>
      <c r="AU430" s="658"/>
      <c r="AV430" s="658"/>
      <c r="AW430" s="659"/>
      <c r="AX430" s="661" t="s">
        <v>229</v>
      </c>
      <c r="AY430" s="659"/>
      <c r="AZ430" s="662" t="s">
        <v>157</v>
      </c>
    </row>
    <row r="431" spans="1:52" ht="19.5" thickBot="1">
      <c r="A431" s="671"/>
      <c r="B431" s="637"/>
      <c r="C431" s="675"/>
      <c r="D431" s="675"/>
      <c r="E431" s="678"/>
      <c r="F431" s="181" t="s">
        <v>160</v>
      </c>
      <c r="G431" s="182" t="s">
        <v>161</v>
      </c>
      <c r="H431" s="182" t="s">
        <v>162</v>
      </c>
      <c r="I431" s="182" t="s">
        <v>163</v>
      </c>
      <c r="J431" s="182" t="s">
        <v>164</v>
      </c>
      <c r="K431" s="182" t="s">
        <v>165</v>
      </c>
      <c r="L431" s="186" t="s">
        <v>242</v>
      </c>
      <c r="M431" s="186" t="s">
        <v>243</v>
      </c>
      <c r="N431" s="187" t="s">
        <v>244</v>
      </c>
      <c r="O431" s="184" t="s">
        <v>160</v>
      </c>
      <c r="P431" s="141" t="s">
        <v>161</v>
      </c>
      <c r="Q431" s="141" t="s">
        <v>162</v>
      </c>
      <c r="R431" s="141" t="s">
        <v>163</v>
      </c>
      <c r="S431" s="141" t="s">
        <v>164</v>
      </c>
      <c r="T431" s="141" t="s">
        <v>165</v>
      </c>
      <c r="U431" s="142" t="s">
        <v>245</v>
      </c>
      <c r="V431" s="142" t="s">
        <v>246</v>
      </c>
      <c r="W431" s="143" t="s">
        <v>247</v>
      </c>
      <c r="X431" s="136" t="s">
        <v>230</v>
      </c>
      <c r="Y431" s="137" t="s">
        <v>236</v>
      </c>
      <c r="Z431" s="137" t="s">
        <v>237</v>
      </c>
      <c r="AA431" s="137" t="s">
        <v>238</v>
      </c>
      <c r="AB431" s="137" t="s">
        <v>239</v>
      </c>
      <c r="AC431" s="137" t="s">
        <v>231</v>
      </c>
      <c r="AD431" s="137" t="s">
        <v>232</v>
      </c>
      <c r="AE431" s="137" t="s">
        <v>233</v>
      </c>
      <c r="AF431" s="137" t="s">
        <v>234</v>
      </c>
      <c r="AG431" s="138" t="s">
        <v>235</v>
      </c>
      <c r="AH431" s="671"/>
      <c r="AI431" s="141" t="s">
        <v>248</v>
      </c>
      <c r="AJ431" s="141" t="s">
        <v>249</v>
      </c>
      <c r="AK431" s="141" t="s">
        <v>250</v>
      </c>
      <c r="AL431" s="141" t="s">
        <v>251</v>
      </c>
      <c r="AM431" s="141" t="s">
        <v>252</v>
      </c>
      <c r="AN431" s="141" t="s">
        <v>253</v>
      </c>
      <c r="AO431" s="142" t="s">
        <v>254</v>
      </c>
      <c r="AP431" s="142" t="s">
        <v>255</v>
      </c>
      <c r="AQ431" s="142" t="s">
        <v>256</v>
      </c>
      <c r="AR431" s="144" t="s">
        <v>257</v>
      </c>
      <c r="AS431" s="137" t="s">
        <v>258</v>
      </c>
      <c r="AT431" s="137" t="s">
        <v>259</v>
      </c>
      <c r="AU431" s="137" t="s">
        <v>260</v>
      </c>
      <c r="AV431" s="137" t="s">
        <v>261</v>
      </c>
      <c r="AW431" s="145" t="s">
        <v>262</v>
      </c>
      <c r="AX431" s="146" t="s">
        <v>156</v>
      </c>
      <c r="AY431" s="147" t="s">
        <v>263</v>
      </c>
      <c r="AZ431" s="637"/>
    </row>
    <row r="432" spans="1:52" ht="15.75" customHeight="1" thickBot="1">
      <c r="A432" s="451" t="s">
        <v>74</v>
      </c>
      <c r="B432" s="175">
        <f>'5- Valoracion CUALITATIVA'!B467</f>
        <v>24.630541871921181</v>
      </c>
      <c r="C432" s="103" t="s">
        <v>121</v>
      </c>
      <c r="D432" s="160"/>
      <c r="E432" s="114" t="s">
        <v>0</v>
      </c>
      <c r="F432" s="91"/>
      <c r="G432" s="91"/>
      <c r="H432" s="91"/>
      <c r="I432" s="91"/>
      <c r="J432" s="91"/>
      <c r="K432" s="91"/>
      <c r="L432" s="185">
        <f>(3*$F432)+(2*$G432)+$H432+$I432+$J432+$K432</f>
        <v>0</v>
      </c>
      <c r="M432" s="185">
        <f>IF($L432&lt;&gt;0,(($L432-$M$6)/($E$6-$M$6))*100,0)</f>
        <v>0</v>
      </c>
      <c r="N432" s="185">
        <f t="shared" ref="N432:N435" si="271">($M432*$B432)/100</f>
        <v>0</v>
      </c>
      <c r="O432" s="112">
        <v>2</v>
      </c>
      <c r="P432" s="112">
        <v>2</v>
      </c>
      <c r="Q432" s="112">
        <v>2</v>
      </c>
      <c r="R432" s="112">
        <v>4</v>
      </c>
      <c r="S432" s="112">
        <v>4</v>
      </c>
      <c r="T432" s="112">
        <v>1</v>
      </c>
      <c r="U432" s="150">
        <f t="shared" ref="U432:U435" si="272">$O432+$P432+$Q432+$R432+$S432+$T432</f>
        <v>15</v>
      </c>
      <c r="V432" s="150">
        <f>IF($U432&lt;&gt;0,(($U432-$M$6)/($E$6-$M$6))*100,0)</f>
        <v>21.875</v>
      </c>
      <c r="W432" s="151">
        <f t="shared" ref="W432:W435" si="273">($V432*$B432)/100</f>
        <v>5.387931034482758</v>
      </c>
      <c r="X432" s="663">
        <v>305</v>
      </c>
      <c r="Y432" s="650">
        <v>1.5</v>
      </c>
      <c r="Z432" s="650">
        <v>0.75</v>
      </c>
      <c r="AA432" s="650">
        <v>0.75000000000000044</v>
      </c>
      <c r="AB432" s="650">
        <v>0.875</v>
      </c>
      <c r="AC432" s="650">
        <f>+AB432-AA432</f>
        <v>0.12499999999999956</v>
      </c>
      <c r="AD432" s="650">
        <v>0.25</v>
      </c>
      <c r="AE432" s="650">
        <f>(1/(1+$AD432))+(($AD432*(ABS(($M436-$V436))-50))/(50*(1+$AD432)))</f>
        <v>0.6376509627062158</v>
      </c>
      <c r="AF432" s="650">
        <f>$AE432*$AC432</f>
        <v>7.9706370338276697E-2</v>
      </c>
      <c r="AG432" s="651">
        <f>$AF432*$B432</f>
        <v>1.9632110920757806</v>
      </c>
      <c r="AH432" s="152"/>
      <c r="AI432" s="112">
        <v>2</v>
      </c>
      <c r="AJ432" s="112">
        <v>2</v>
      </c>
      <c r="AK432" s="112">
        <v>2</v>
      </c>
      <c r="AL432" s="112">
        <v>4</v>
      </c>
      <c r="AM432" s="112">
        <v>4</v>
      </c>
      <c r="AN432" s="112">
        <v>1</v>
      </c>
      <c r="AO432" s="150">
        <f t="shared" ref="AO432:AO435" si="274">$AI432+$AJ432+$AK432+$AL432+$AM432+$AN432</f>
        <v>15</v>
      </c>
      <c r="AP432" s="150">
        <f t="shared" ref="AP432:AP436" si="275">IF($AO432&lt;&gt;0,(($AO432-$M$6)/($E$6-$M$6))*100,0)</f>
        <v>21.875</v>
      </c>
      <c r="AQ432" s="151">
        <f t="shared" ref="AQ432:AQ435" si="276">($AP432*$B432)/100</f>
        <v>5.387931034482758</v>
      </c>
      <c r="AR432" s="656">
        <v>0.75</v>
      </c>
      <c r="AS432" s="650">
        <v>0.88</v>
      </c>
      <c r="AT432" s="650">
        <f>+AS432-AA432</f>
        <v>0.12999999999999956</v>
      </c>
      <c r="AU432" s="650">
        <f>(1/(1+$AD432))+(($AD432*(ABS(($M436-$AP436))-50))/(50*(1+$AD432)))</f>
        <v>0.6376509627062158</v>
      </c>
      <c r="AV432" s="650">
        <f>$AT432*$AU432</f>
        <v>8.2894625151807774E-2</v>
      </c>
      <c r="AW432" s="651">
        <f>$AV432*$B432</f>
        <v>2.0417395357588122</v>
      </c>
      <c r="AX432" s="654">
        <f>$AS436-$Y436</f>
        <v>0</v>
      </c>
      <c r="AY432" s="634">
        <f>$AW432-$AG432</f>
        <v>7.8528443683031579E-2</v>
      </c>
      <c r="AZ432" s="636"/>
    </row>
    <row r="433" spans="1:52" ht="15.75" thickBot="1">
      <c r="A433" s="451"/>
      <c r="B433" s="175">
        <f>'5- Valoracion CUALITATIVA'!B468</f>
        <v>24.630541871921181</v>
      </c>
      <c r="C433" s="103" t="s">
        <v>122</v>
      </c>
      <c r="D433" s="161"/>
      <c r="E433" s="114" t="s">
        <v>0</v>
      </c>
      <c r="F433" s="107"/>
      <c r="G433" s="107"/>
      <c r="H433" s="107"/>
      <c r="I433" s="107"/>
      <c r="J433" s="107"/>
      <c r="K433" s="107"/>
      <c r="L433" s="185">
        <f t="shared" ref="L433:L435" si="277">(3*$F433)+(2*$G433)+$H433+$I433+$J433+$K433</f>
        <v>0</v>
      </c>
      <c r="M433" s="185">
        <f t="shared" ref="M433:M435" si="278">IF($L433&lt;&gt;0,(($L433-$M$6)/($E$6-$M$6))*100,0)</f>
        <v>0</v>
      </c>
      <c r="N433" s="185">
        <f t="shared" si="271"/>
        <v>0</v>
      </c>
      <c r="O433" s="112">
        <v>2</v>
      </c>
      <c r="P433" s="112">
        <v>4</v>
      </c>
      <c r="Q433" s="112">
        <v>6</v>
      </c>
      <c r="R433" s="112">
        <v>1</v>
      </c>
      <c r="S433" s="112">
        <v>4</v>
      </c>
      <c r="T433" s="112">
        <v>1</v>
      </c>
      <c r="U433" s="164">
        <f t="shared" si="272"/>
        <v>18</v>
      </c>
      <c r="V433" s="164">
        <f t="shared" ref="V433:V436" si="279">IF($U433&lt;&gt;0,(($U433-$M$6)/($E$6-$M$6))*100,0)</f>
        <v>31.25</v>
      </c>
      <c r="W433" s="151">
        <f t="shared" si="273"/>
        <v>7.6970443349753692</v>
      </c>
      <c r="X433" s="664"/>
      <c r="Y433" s="425"/>
      <c r="Z433" s="425"/>
      <c r="AA433" s="425"/>
      <c r="AB433" s="425"/>
      <c r="AC433" s="425"/>
      <c r="AD433" s="425"/>
      <c r="AE433" s="425"/>
      <c r="AF433" s="425"/>
      <c r="AG433" s="652"/>
      <c r="AH433" s="155"/>
      <c r="AI433" s="112">
        <v>2</v>
      </c>
      <c r="AJ433" s="112">
        <v>4</v>
      </c>
      <c r="AK433" s="112">
        <v>6</v>
      </c>
      <c r="AL433" s="112">
        <v>1</v>
      </c>
      <c r="AM433" s="112">
        <v>4</v>
      </c>
      <c r="AN433" s="112">
        <v>1</v>
      </c>
      <c r="AO433" s="150">
        <f t="shared" si="274"/>
        <v>18</v>
      </c>
      <c r="AP433" s="150">
        <f t="shared" si="275"/>
        <v>31.25</v>
      </c>
      <c r="AQ433" s="151">
        <f t="shared" si="276"/>
        <v>7.6970443349753692</v>
      </c>
      <c r="AR433" s="655"/>
      <c r="AS433" s="425"/>
      <c r="AT433" s="425"/>
      <c r="AU433" s="425"/>
      <c r="AV433" s="425"/>
      <c r="AW433" s="652"/>
      <c r="AX433" s="655"/>
      <c r="AY433" s="635"/>
      <c r="AZ433" s="635"/>
    </row>
    <row r="434" spans="1:52" ht="15.75" thickBot="1">
      <c r="A434" s="451"/>
      <c r="B434" s="175">
        <f>'5- Valoracion CUALITATIVA'!B469</f>
        <v>24.630541871921181</v>
      </c>
      <c r="C434" s="103" t="s">
        <v>127</v>
      </c>
      <c r="D434" s="161"/>
      <c r="E434" s="114" t="s">
        <v>0</v>
      </c>
      <c r="F434" s="107"/>
      <c r="G434" s="107"/>
      <c r="H434" s="107"/>
      <c r="I434" s="107"/>
      <c r="J434" s="107"/>
      <c r="K434" s="107"/>
      <c r="L434" s="185">
        <f t="shared" si="277"/>
        <v>0</v>
      </c>
      <c r="M434" s="185">
        <f t="shared" si="278"/>
        <v>0</v>
      </c>
      <c r="N434" s="185">
        <f t="shared" si="271"/>
        <v>0</v>
      </c>
      <c r="O434" s="112">
        <v>2</v>
      </c>
      <c r="P434" s="112">
        <v>2</v>
      </c>
      <c r="Q434" s="112">
        <v>2</v>
      </c>
      <c r="R434" s="112">
        <v>4</v>
      </c>
      <c r="S434" s="112">
        <v>4</v>
      </c>
      <c r="T434" s="112">
        <v>1</v>
      </c>
      <c r="U434" s="170">
        <f t="shared" si="272"/>
        <v>15</v>
      </c>
      <c r="V434" s="170">
        <f t="shared" si="279"/>
        <v>21.875</v>
      </c>
      <c r="W434" s="151">
        <f t="shared" si="273"/>
        <v>5.387931034482758</v>
      </c>
      <c r="X434" s="664"/>
      <c r="Y434" s="425"/>
      <c r="Z434" s="425"/>
      <c r="AA434" s="425"/>
      <c r="AB434" s="425"/>
      <c r="AC434" s="425"/>
      <c r="AD434" s="425"/>
      <c r="AE434" s="425"/>
      <c r="AF434" s="425"/>
      <c r="AG434" s="652"/>
      <c r="AH434" s="155"/>
      <c r="AI434" s="112">
        <v>2</v>
      </c>
      <c r="AJ434" s="112">
        <v>2</v>
      </c>
      <c r="AK434" s="112">
        <v>2</v>
      </c>
      <c r="AL434" s="112">
        <v>4</v>
      </c>
      <c r="AM434" s="112">
        <v>4</v>
      </c>
      <c r="AN434" s="112">
        <v>1</v>
      </c>
      <c r="AO434" s="150">
        <f t="shared" si="274"/>
        <v>15</v>
      </c>
      <c r="AP434" s="150">
        <f t="shared" si="275"/>
        <v>21.875</v>
      </c>
      <c r="AQ434" s="151">
        <f t="shared" si="276"/>
        <v>5.387931034482758</v>
      </c>
      <c r="AR434" s="655"/>
      <c r="AS434" s="425"/>
      <c r="AT434" s="425"/>
      <c r="AU434" s="425"/>
      <c r="AV434" s="425"/>
      <c r="AW434" s="652"/>
      <c r="AX434" s="655"/>
      <c r="AY434" s="635"/>
      <c r="AZ434" s="635"/>
    </row>
    <row r="435" spans="1:52" ht="15.75" thickBot="1">
      <c r="A435" s="451"/>
      <c r="B435" s="175">
        <f>'5- Valoracion CUALITATIVA'!B470</f>
        <v>24.630541871921181</v>
      </c>
      <c r="C435" s="103" t="s">
        <v>130</v>
      </c>
      <c r="D435" s="161"/>
      <c r="E435" s="114" t="s">
        <v>216</v>
      </c>
      <c r="F435" s="107">
        <v>2</v>
      </c>
      <c r="G435" s="107">
        <v>4</v>
      </c>
      <c r="H435" s="107">
        <v>2</v>
      </c>
      <c r="I435" s="107">
        <v>4</v>
      </c>
      <c r="J435" s="107">
        <v>4</v>
      </c>
      <c r="K435" s="107">
        <v>1</v>
      </c>
      <c r="L435" s="185">
        <f t="shared" si="277"/>
        <v>25</v>
      </c>
      <c r="M435" s="185">
        <f t="shared" si="278"/>
        <v>53.125</v>
      </c>
      <c r="N435" s="185">
        <f t="shared" si="271"/>
        <v>13.084975369458128</v>
      </c>
      <c r="O435" s="112"/>
      <c r="P435" s="112"/>
      <c r="Q435" s="112"/>
      <c r="R435" s="112"/>
      <c r="S435" s="112"/>
      <c r="T435" s="112"/>
      <c r="U435" s="170">
        <f t="shared" si="272"/>
        <v>0</v>
      </c>
      <c r="V435" s="170">
        <f t="shared" si="279"/>
        <v>0</v>
      </c>
      <c r="W435" s="151">
        <f t="shared" si="273"/>
        <v>0</v>
      </c>
      <c r="X435" s="664"/>
      <c r="Y435" s="425"/>
      <c r="Z435" s="425"/>
      <c r="AA435" s="425"/>
      <c r="AB435" s="425"/>
      <c r="AC435" s="425"/>
      <c r="AD435" s="425"/>
      <c r="AE435" s="425"/>
      <c r="AF435" s="425"/>
      <c r="AG435" s="653"/>
      <c r="AH435" s="155"/>
      <c r="AI435" s="112"/>
      <c r="AJ435" s="112"/>
      <c r="AK435" s="112"/>
      <c r="AL435" s="112"/>
      <c r="AM435" s="112"/>
      <c r="AN435" s="112"/>
      <c r="AO435" s="150">
        <f t="shared" si="274"/>
        <v>0</v>
      </c>
      <c r="AP435" s="150">
        <f t="shared" si="275"/>
        <v>0</v>
      </c>
      <c r="AQ435" s="151">
        <f t="shared" si="276"/>
        <v>0</v>
      </c>
      <c r="AR435" s="655"/>
      <c r="AS435" s="425"/>
      <c r="AT435" s="425"/>
      <c r="AU435" s="425"/>
      <c r="AV435" s="425"/>
      <c r="AW435" s="653"/>
      <c r="AX435" s="655"/>
      <c r="AY435" s="635"/>
      <c r="AZ435" s="635"/>
    </row>
    <row r="436" spans="1:52" ht="15.75" thickBot="1">
      <c r="A436" s="452"/>
      <c r="B436" s="175">
        <f>'5- Valoracion CUALITATIVA'!B471</f>
        <v>24.630541871921181</v>
      </c>
      <c r="C436" s="638"/>
      <c r="D436" s="639"/>
      <c r="E436" s="640"/>
      <c r="F436" s="641" t="s">
        <v>183</v>
      </c>
      <c r="G436" s="642"/>
      <c r="H436" s="642"/>
      <c r="I436" s="642"/>
      <c r="J436" s="642"/>
      <c r="K436" s="640"/>
      <c r="L436" s="165">
        <f>IF(SUM($L432:$L435),(1-EXP(-((SUM($L432:$L435)/COUNTIF($L432:$L435,"&gt;0"))^1)))*($E$6-(MAX($L432:$L435)))*(1-1/(EXP((((COUNTIF($L432:$L435,"&gt;0")^1)-1)*0.1))))+(MAX($L432:$L435)),0)</f>
        <v>25</v>
      </c>
      <c r="M436" s="166">
        <f t="shared" ref="M436" si="280">IF($L436&lt;&gt;0,(($L436-$M$6)/($E$6-$M$6))*100,0)</f>
        <v>53.125</v>
      </c>
      <c r="N436" s="167">
        <f>IF(SUM($L432:$L435),(($M436*$B436)/100),0)</f>
        <v>13.084975369458128</v>
      </c>
      <c r="O436" s="643" t="s">
        <v>184</v>
      </c>
      <c r="P436" s="642"/>
      <c r="Q436" s="642"/>
      <c r="R436" s="642"/>
      <c r="S436" s="642"/>
      <c r="T436" s="640"/>
      <c r="U436" s="165">
        <f>IF(SUM($U432:$U435),(1-EXP(-((SUM($U432:$U435)/COUNTIF($U432:$U435,"&gt;0"))^1)))*($E$6-(MAX($U432:$U435)))*(1-1/(EXP((((COUNTIF($U432:$U435,"&gt;0")^1)-1)*0.1))))+(MAX($U432:$U435)),0)</f>
        <v>21.987922983502742</v>
      </c>
      <c r="V436" s="166">
        <f t="shared" si="279"/>
        <v>43.712259323446069</v>
      </c>
      <c r="W436" s="167">
        <f>IF(SUM($U432:$U435),(($V436*$B436)/100),0)</f>
        <v>10.766566335824155</v>
      </c>
      <c r="X436" s="139" t="s">
        <v>158</v>
      </c>
      <c r="Y436" s="140">
        <f>$N436-$W436</f>
        <v>2.3184090336339729</v>
      </c>
      <c r="Z436" s="644" t="s">
        <v>240</v>
      </c>
      <c r="AA436" s="639"/>
      <c r="AB436" s="639"/>
      <c r="AC436" s="639"/>
      <c r="AD436" s="639"/>
      <c r="AE436" s="639"/>
      <c r="AF436" s="639"/>
      <c r="AG436" s="645"/>
      <c r="AH436" s="646" t="s">
        <v>185</v>
      </c>
      <c r="AI436" s="639"/>
      <c r="AJ436" s="639"/>
      <c r="AK436" s="639"/>
      <c r="AL436" s="639"/>
      <c r="AM436" s="639"/>
      <c r="AN436" s="647"/>
      <c r="AO436" s="156">
        <f>IF(SUM($AO432:$AO435),(1-EXP(-((SUM($AO432:$AO435)/COUNTIF($AO432:$AO435,"&gt;0"))^1)))*($E$6-(MAX($AO432:$AO435)))*(1-1/(EXP((((COUNTIF($AO432:$AO435,"&gt;0")^1)-1)*0.1))))+(MAX($AO432:$AO435)),0)</f>
        <v>21.987922983502742</v>
      </c>
      <c r="AP436" s="156">
        <f t="shared" si="275"/>
        <v>43.712259323446069</v>
      </c>
      <c r="AQ436" s="157">
        <f>IF(SUM($AO432:$AO435),(($AP436*$B436)/100),0)</f>
        <v>10.766566335824155</v>
      </c>
      <c r="AR436" s="158" t="s">
        <v>186</v>
      </c>
      <c r="AS436" s="159">
        <f>$N436-$AQ436</f>
        <v>2.3184090336339729</v>
      </c>
      <c r="AT436" s="648"/>
      <c r="AU436" s="639"/>
      <c r="AV436" s="639"/>
      <c r="AW436" s="645"/>
      <c r="AX436" s="649"/>
      <c r="AY436" s="645"/>
      <c r="AZ436" s="637"/>
    </row>
    <row r="440" spans="1:52" ht="15.75" thickBot="1"/>
    <row r="441" spans="1:52" ht="19.5" customHeight="1" thickBot="1">
      <c r="AF441" s="604" t="s">
        <v>304</v>
      </c>
      <c r="AG441" s="605"/>
      <c r="AH441" s="605"/>
      <c r="AI441" s="605"/>
      <c r="AJ441" s="605"/>
      <c r="AK441" s="605"/>
      <c r="AL441" s="605"/>
      <c r="AM441" s="605"/>
      <c r="AN441" s="624" t="s">
        <v>308</v>
      </c>
      <c r="AO441" s="625"/>
    </row>
    <row r="442" spans="1:52" ht="31.5" customHeight="1" thickBot="1">
      <c r="AF442" s="601" t="s">
        <v>305</v>
      </c>
      <c r="AG442" s="602"/>
      <c r="AH442" s="602"/>
      <c r="AI442" s="603"/>
      <c r="AJ442" s="617" t="s">
        <v>306</v>
      </c>
      <c r="AK442" s="618"/>
      <c r="AL442" s="619" t="s">
        <v>307</v>
      </c>
      <c r="AM442" s="620"/>
      <c r="AN442" s="626"/>
      <c r="AO442" s="627"/>
    </row>
    <row r="443" spans="1:52" ht="16.5" thickBot="1">
      <c r="AF443" s="628" t="s">
        <v>43</v>
      </c>
      <c r="AG443" s="629" t="s">
        <v>43</v>
      </c>
      <c r="AH443" s="629" t="s">
        <v>43</v>
      </c>
      <c r="AI443" s="630" t="s">
        <v>43</v>
      </c>
      <c r="AJ443" s="621">
        <f>'7- Tablas RESUMEN '!E52</f>
        <v>-0.36500783699059064</v>
      </c>
      <c r="AK443" s="622"/>
      <c r="AL443" s="623">
        <f>'7- Tablas RESUMEN '!H52</f>
        <v>-0.36500783699059064</v>
      </c>
      <c r="AM443" s="622"/>
      <c r="AN443" s="611">
        <f>AL443-AJ443</f>
        <v>0</v>
      </c>
      <c r="AO443" s="612"/>
    </row>
    <row r="444" spans="1:52" ht="16.5" thickBot="1">
      <c r="AF444" s="595" t="s">
        <v>77</v>
      </c>
      <c r="AG444" s="596" t="s">
        <v>77</v>
      </c>
      <c r="AH444" s="596" t="s">
        <v>77</v>
      </c>
      <c r="AI444" s="597" t="s">
        <v>77</v>
      </c>
      <c r="AJ444" s="609">
        <f>'7- Tablas RESUMEN '!E53</f>
        <v>-0.25398238118131888</v>
      </c>
      <c r="AK444" s="610"/>
      <c r="AL444" s="611">
        <f>'7- Tablas RESUMEN '!H53</f>
        <v>-0.25398238118131888</v>
      </c>
      <c r="AM444" s="610"/>
      <c r="AN444" s="611">
        <f t="shared" ref="AN444:AN447" si="281">AL444-AJ444</f>
        <v>0</v>
      </c>
      <c r="AO444" s="612"/>
    </row>
    <row r="445" spans="1:52" ht="16.5" thickBot="1">
      <c r="AF445" s="595" t="s">
        <v>78</v>
      </c>
      <c r="AG445" s="596" t="s">
        <v>78</v>
      </c>
      <c r="AH445" s="596" t="s">
        <v>78</v>
      </c>
      <c r="AI445" s="597" t="s">
        <v>78</v>
      </c>
      <c r="AJ445" s="609">
        <f>'7- Tablas RESUMEN '!E54</f>
        <v>-9.9653678698848935</v>
      </c>
      <c r="AK445" s="610"/>
      <c r="AL445" s="611">
        <f>'7- Tablas RESUMEN '!H54</f>
        <v>-5.9696389859765651</v>
      </c>
      <c r="AM445" s="610"/>
      <c r="AN445" s="611">
        <f t="shared" si="281"/>
        <v>3.9957288839083285</v>
      </c>
      <c r="AO445" s="612"/>
    </row>
    <row r="446" spans="1:52" ht="16.5" thickBot="1">
      <c r="AF446" s="595" t="s">
        <v>79</v>
      </c>
      <c r="AG446" s="596" t="s">
        <v>79</v>
      </c>
      <c r="AH446" s="596" t="s">
        <v>79</v>
      </c>
      <c r="AI446" s="597" t="s">
        <v>79</v>
      </c>
      <c r="AJ446" s="609">
        <f>'7- Tablas RESUMEN '!E55</f>
        <v>-6.965301724137932</v>
      </c>
      <c r="AK446" s="610"/>
      <c r="AL446" s="611">
        <f>'7- Tablas RESUMEN '!H55</f>
        <v>-2.1366183385579869</v>
      </c>
      <c r="AM446" s="610"/>
      <c r="AN446" s="611">
        <f t="shared" si="281"/>
        <v>4.8286833855799447</v>
      </c>
      <c r="AO446" s="612"/>
    </row>
    <row r="447" spans="1:52" ht="16.5" thickBot="1">
      <c r="AF447" s="595" t="s">
        <v>80</v>
      </c>
      <c r="AG447" s="596" t="s">
        <v>80</v>
      </c>
      <c r="AH447" s="596" t="s">
        <v>80</v>
      </c>
      <c r="AI447" s="597" t="s">
        <v>80</v>
      </c>
      <c r="AJ447" s="609">
        <f>'7- Tablas RESUMEN '!E56</f>
        <v>-1.2856761193530728</v>
      </c>
      <c r="AK447" s="610"/>
      <c r="AL447" s="611">
        <f>'7- Tablas RESUMEN '!H56</f>
        <v>-1.2856761193530728</v>
      </c>
      <c r="AM447" s="610"/>
      <c r="AN447" s="611">
        <f t="shared" si="281"/>
        <v>0</v>
      </c>
      <c r="AO447" s="612"/>
    </row>
    <row r="448" spans="1:52" ht="16.5" thickBot="1">
      <c r="AF448" s="595" t="s">
        <v>81</v>
      </c>
      <c r="AG448" s="596" t="s">
        <v>81</v>
      </c>
      <c r="AH448" s="596" t="s">
        <v>81</v>
      </c>
      <c r="AI448" s="597" t="s">
        <v>81</v>
      </c>
      <c r="AJ448" s="609">
        <f>'7- Tablas RESUMEN '!E57</f>
        <v>-15.248031150400143</v>
      </c>
      <c r="AK448" s="610"/>
      <c r="AL448" s="611">
        <f>'7- Tablas RESUMEN '!H57</f>
        <v>-10.398275470637705</v>
      </c>
      <c r="AM448" s="610"/>
      <c r="AN448" s="611">
        <f t="shared" ref="AN448:AN460" si="282">AL448-AJ448</f>
        <v>4.8497556797624384</v>
      </c>
      <c r="AO448" s="612"/>
    </row>
    <row r="449" spans="32:41" ht="16.5" thickBot="1">
      <c r="AF449" s="595" t="s">
        <v>50</v>
      </c>
      <c r="AG449" s="596" t="s">
        <v>50</v>
      </c>
      <c r="AH449" s="596" t="s">
        <v>50</v>
      </c>
      <c r="AI449" s="597" t="s">
        <v>50</v>
      </c>
      <c r="AJ449" s="609">
        <f>'7- Tablas RESUMEN '!E58</f>
        <v>-20.189020461807129</v>
      </c>
      <c r="AK449" s="610"/>
      <c r="AL449" s="611">
        <f>'7- Tablas RESUMEN '!H58</f>
        <v>-6.9650849676700224</v>
      </c>
      <c r="AM449" s="610"/>
      <c r="AN449" s="611">
        <f t="shared" si="282"/>
        <v>13.223935494137105</v>
      </c>
      <c r="AO449" s="612"/>
    </row>
    <row r="450" spans="32:41" ht="16.5" thickBot="1">
      <c r="AF450" s="595" t="s">
        <v>82</v>
      </c>
      <c r="AG450" s="596" t="s">
        <v>82</v>
      </c>
      <c r="AH450" s="596" t="s">
        <v>82</v>
      </c>
      <c r="AI450" s="597" t="s">
        <v>82</v>
      </c>
      <c r="AJ450" s="609">
        <f>'7- Tablas RESUMEN '!E59</f>
        <v>-22.56358409839185</v>
      </c>
      <c r="AK450" s="610"/>
      <c r="AL450" s="611">
        <f>'7- Tablas RESUMEN '!H59</f>
        <v>-10.412600832500772</v>
      </c>
      <c r="AM450" s="610"/>
      <c r="AN450" s="611">
        <f t="shared" si="282"/>
        <v>12.150983265891078</v>
      </c>
      <c r="AO450" s="612"/>
    </row>
    <row r="451" spans="32:41" ht="16.5" thickBot="1">
      <c r="AF451" s="595" t="s">
        <v>83</v>
      </c>
      <c r="AG451" s="596" t="s">
        <v>83</v>
      </c>
      <c r="AH451" s="596" t="s">
        <v>83</v>
      </c>
      <c r="AI451" s="597" t="s">
        <v>83</v>
      </c>
      <c r="AJ451" s="609">
        <f>'7- Tablas RESUMEN '!E60</f>
        <v>-9.7068677348559103</v>
      </c>
      <c r="AK451" s="610"/>
      <c r="AL451" s="611">
        <f>'7- Tablas RESUMEN '!H60</f>
        <v>-9.7068677348559103</v>
      </c>
      <c r="AM451" s="610"/>
      <c r="AN451" s="611">
        <f t="shared" si="282"/>
        <v>0</v>
      </c>
      <c r="AO451" s="612"/>
    </row>
    <row r="452" spans="32:41" ht="16.5" thickBot="1">
      <c r="AF452" s="595" t="s">
        <v>84</v>
      </c>
      <c r="AG452" s="596" t="s">
        <v>84</v>
      </c>
      <c r="AH452" s="596" t="s">
        <v>84</v>
      </c>
      <c r="AI452" s="597" t="s">
        <v>84</v>
      </c>
      <c r="AJ452" s="609">
        <f>'7- Tablas RESUMEN '!E61</f>
        <v>-11.609022786255412</v>
      </c>
      <c r="AK452" s="610"/>
      <c r="AL452" s="611">
        <f>'7- Tablas RESUMEN '!H61</f>
        <v>-7.6587972552172836</v>
      </c>
      <c r="AM452" s="610"/>
      <c r="AN452" s="611">
        <f t="shared" si="282"/>
        <v>3.9502255310381287</v>
      </c>
      <c r="AO452" s="612"/>
    </row>
    <row r="453" spans="32:41" ht="16.5" thickBot="1">
      <c r="AF453" s="595" t="s">
        <v>55</v>
      </c>
      <c r="AG453" s="596" t="s">
        <v>55</v>
      </c>
      <c r="AH453" s="596" t="s">
        <v>55</v>
      </c>
      <c r="AI453" s="597" t="s">
        <v>55</v>
      </c>
      <c r="AJ453" s="609">
        <f>'7- Tablas RESUMEN '!E62</f>
        <v>-12.503563479749756</v>
      </c>
      <c r="AK453" s="610"/>
      <c r="AL453" s="611">
        <f>'7- Tablas RESUMEN '!H62</f>
        <v>-8.7390497439070298</v>
      </c>
      <c r="AM453" s="610"/>
      <c r="AN453" s="611">
        <f t="shared" si="282"/>
        <v>3.7645137358427263</v>
      </c>
      <c r="AO453" s="612"/>
    </row>
    <row r="454" spans="32:41" ht="16.5" thickBot="1">
      <c r="AF454" s="595" t="s">
        <v>85</v>
      </c>
      <c r="AG454" s="596" t="s">
        <v>85</v>
      </c>
      <c r="AH454" s="596" t="s">
        <v>85</v>
      </c>
      <c r="AI454" s="597" t="s">
        <v>85</v>
      </c>
      <c r="AJ454" s="609">
        <f>'7- Tablas RESUMEN '!E63</f>
        <v>-12.413421885494984</v>
      </c>
      <c r="AK454" s="610"/>
      <c r="AL454" s="611">
        <f>'7- Tablas RESUMEN '!H63</f>
        <v>-12.413421885494982</v>
      </c>
      <c r="AM454" s="610"/>
      <c r="AN454" s="611">
        <f t="shared" si="282"/>
        <v>0</v>
      </c>
      <c r="AO454" s="612"/>
    </row>
    <row r="455" spans="32:41" ht="16.5" thickBot="1">
      <c r="AF455" s="595" t="s">
        <v>86</v>
      </c>
      <c r="AG455" s="596" t="s">
        <v>86</v>
      </c>
      <c r="AH455" s="596" t="s">
        <v>86</v>
      </c>
      <c r="AI455" s="597" t="s">
        <v>86</v>
      </c>
      <c r="AJ455" s="609">
        <f>'7- Tablas RESUMEN '!E64</f>
        <v>-4.2623569223306905</v>
      </c>
      <c r="AK455" s="610"/>
      <c r="AL455" s="611">
        <f>'7- Tablas RESUMEN '!H64</f>
        <v>-4.2623569223306905</v>
      </c>
      <c r="AM455" s="610"/>
      <c r="AN455" s="611">
        <f t="shared" si="282"/>
        <v>0</v>
      </c>
      <c r="AO455" s="612"/>
    </row>
    <row r="456" spans="32:41" ht="16.5" thickBot="1">
      <c r="AF456" s="595" t="s">
        <v>88</v>
      </c>
      <c r="AG456" s="596" t="s">
        <v>88</v>
      </c>
      <c r="AH456" s="596" t="s">
        <v>88</v>
      </c>
      <c r="AI456" s="597" t="s">
        <v>88</v>
      </c>
      <c r="AJ456" s="609">
        <f>'7- Tablas RESUMEN '!E65</f>
        <v>-10.231252266880398</v>
      </c>
      <c r="AK456" s="610"/>
      <c r="AL456" s="611">
        <f>'7- Tablas RESUMEN '!H65</f>
        <v>-4.942377067740293</v>
      </c>
      <c r="AM456" s="610"/>
      <c r="AN456" s="611">
        <f t="shared" si="282"/>
        <v>5.2888751991401053</v>
      </c>
      <c r="AO456" s="612"/>
    </row>
    <row r="457" spans="32:41" ht="16.5" thickBot="1">
      <c r="AF457" s="595" t="s">
        <v>89</v>
      </c>
      <c r="AG457" s="596" t="s">
        <v>89</v>
      </c>
      <c r="AH457" s="596" t="s">
        <v>89</v>
      </c>
      <c r="AI457" s="597" t="s">
        <v>89</v>
      </c>
      <c r="AJ457" s="609">
        <f>'7- Tablas RESUMEN '!E66</f>
        <v>-10.892120702973269</v>
      </c>
      <c r="AK457" s="610"/>
      <c r="AL457" s="611">
        <f>'7- Tablas RESUMEN '!H66</f>
        <v>-10.892120702973269</v>
      </c>
      <c r="AM457" s="610"/>
      <c r="AN457" s="611">
        <f t="shared" si="282"/>
        <v>0</v>
      </c>
      <c r="AO457" s="612"/>
    </row>
    <row r="458" spans="32:41" ht="16.5" thickBot="1">
      <c r="AF458" s="595" t="s">
        <v>90</v>
      </c>
      <c r="AG458" s="596" t="s">
        <v>90</v>
      </c>
      <c r="AH458" s="596" t="s">
        <v>90</v>
      </c>
      <c r="AI458" s="597" t="s">
        <v>90</v>
      </c>
      <c r="AJ458" s="609">
        <f>'7- Tablas RESUMEN '!E67</f>
        <v>-7.2214775179923336</v>
      </c>
      <c r="AK458" s="610"/>
      <c r="AL458" s="611">
        <f>'7- Tablas RESUMEN '!H67</f>
        <v>-3.6107387518242944</v>
      </c>
      <c r="AM458" s="610"/>
      <c r="AN458" s="611">
        <f t="shared" si="282"/>
        <v>3.6107387661680392</v>
      </c>
      <c r="AO458" s="612"/>
    </row>
    <row r="459" spans="32:41" ht="16.5" thickBot="1">
      <c r="AF459" s="595" t="s">
        <v>91</v>
      </c>
      <c r="AG459" s="596" t="s">
        <v>91</v>
      </c>
      <c r="AH459" s="596" t="s">
        <v>91</v>
      </c>
      <c r="AI459" s="597" t="s">
        <v>91</v>
      </c>
      <c r="AJ459" s="609">
        <f>'7- Tablas RESUMEN '!E68</f>
        <v>-2.6155239147233935</v>
      </c>
      <c r="AK459" s="610"/>
      <c r="AL459" s="611">
        <f>'7- Tablas RESUMEN '!H68</f>
        <v>-2.6155239147233935</v>
      </c>
      <c r="AM459" s="610"/>
      <c r="AN459" s="611">
        <f t="shared" si="282"/>
        <v>0</v>
      </c>
      <c r="AO459" s="612"/>
    </row>
    <row r="460" spans="32:41" ht="16.5" thickBot="1">
      <c r="AF460" s="595" t="s">
        <v>93</v>
      </c>
      <c r="AG460" s="596" t="s">
        <v>93</v>
      </c>
      <c r="AH460" s="596" t="s">
        <v>93</v>
      </c>
      <c r="AI460" s="597" t="s">
        <v>93</v>
      </c>
      <c r="AJ460" s="609">
        <f>'7- Tablas RESUMEN '!E69</f>
        <v>-9.1479405742031759</v>
      </c>
      <c r="AK460" s="610"/>
      <c r="AL460" s="611">
        <f>'7- Tablas RESUMEN '!H69</f>
        <v>-5.2219888210357563</v>
      </c>
      <c r="AM460" s="610"/>
      <c r="AN460" s="611">
        <f t="shared" si="282"/>
        <v>3.9259517531674195</v>
      </c>
      <c r="AO460" s="612"/>
    </row>
    <row r="461" spans="32:41" ht="16.5" thickBot="1">
      <c r="AF461" s="595" t="s">
        <v>95</v>
      </c>
      <c r="AG461" s="596" t="s">
        <v>95</v>
      </c>
      <c r="AH461" s="596" t="s">
        <v>95</v>
      </c>
      <c r="AI461" s="597" t="s">
        <v>95</v>
      </c>
      <c r="AJ461" s="609">
        <f>'7- Tablas RESUMEN '!E70</f>
        <v>0</v>
      </c>
      <c r="AK461" s="610"/>
      <c r="AL461" s="611">
        <f>'7- Tablas RESUMEN '!H70</f>
        <v>0</v>
      </c>
      <c r="AM461" s="610"/>
      <c r="AN461" s="611">
        <f>AL461-AJ461</f>
        <v>0</v>
      </c>
      <c r="AO461" s="612"/>
    </row>
    <row r="462" spans="32:41" ht="16.5" thickBot="1">
      <c r="AF462" s="595" t="s">
        <v>97</v>
      </c>
      <c r="AG462" s="596" t="s">
        <v>97</v>
      </c>
      <c r="AH462" s="596" t="s">
        <v>97</v>
      </c>
      <c r="AI462" s="597" t="s">
        <v>97</v>
      </c>
      <c r="AJ462" s="609">
        <f>'7- Tablas RESUMEN '!E71</f>
        <v>-4.0634638717058493</v>
      </c>
      <c r="AK462" s="610"/>
      <c r="AL462" s="611">
        <f>'7- Tablas RESUMEN '!H71</f>
        <v>-4.0634638717058493</v>
      </c>
      <c r="AM462" s="610"/>
      <c r="AN462" s="611">
        <f t="shared" ref="AN462:AN463" si="283">AL462-AJ462</f>
        <v>0</v>
      </c>
      <c r="AO462" s="612"/>
    </row>
    <row r="463" spans="32:41" ht="16.5" thickBot="1">
      <c r="AF463" s="595" t="s">
        <v>98</v>
      </c>
      <c r="AG463" s="596" t="s">
        <v>98</v>
      </c>
      <c r="AH463" s="596" t="s">
        <v>98</v>
      </c>
      <c r="AI463" s="597" t="s">
        <v>98</v>
      </c>
      <c r="AJ463" s="609">
        <f>'7- Tablas RESUMEN '!E72</f>
        <v>3.6288248143695556</v>
      </c>
      <c r="AK463" s="610"/>
      <c r="AL463" s="611">
        <f>'7- Tablas RESUMEN '!H72</f>
        <v>3.6288248143695556</v>
      </c>
      <c r="AM463" s="610"/>
      <c r="AN463" s="611">
        <f t="shared" si="283"/>
        <v>0</v>
      </c>
      <c r="AO463" s="612"/>
    </row>
    <row r="464" spans="32:41" ht="16.5" thickBot="1">
      <c r="AF464" s="595" t="s">
        <v>99</v>
      </c>
      <c r="AG464" s="596" t="s">
        <v>99</v>
      </c>
      <c r="AH464" s="596" t="s">
        <v>99</v>
      </c>
      <c r="AI464" s="597" t="s">
        <v>99</v>
      </c>
      <c r="AJ464" s="609">
        <f>'7- Tablas RESUMEN '!E73</f>
        <v>-4.908296843513452</v>
      </c>
      <c r="AK464" s="610"/>
      <c r="AL464" s="611">
        <f>'7- Tablas RESUMEN '!H73</f>
        <v>-4.908296843513452</v>
      </c>
      <c r="AM464" s="610"/>
      <c r="AN464" s="611">
        <f t="shared" ref="AN464:AN470" si="284">AL464-AJ464</f>
        <v>0</v>
      </c>
      <c r="AO464" s="612"/>
    </row>
    <row r="465" spans="32:41" ht="16.5" thickBot="1">
      <c r="AF465" s="595" t="s">
        <v>68</v>
      </c>
      <c r="AG465" s="596" t="s">
        <v>68</v>
      </c>
      <c r="AH465" s="596" t="s">
        <v>68</v>
      </c>
      <c r="AI465" s="597" t="s">
        <v>68</v>
      </c>
      <c r="AJ465" s="609">
        <f>'7- Tablas RESUMEN '!E74</f>
        <v>2.2791875170224398</v>
      </c>
      <c r="AK465" s="616"/>
      <c r="AL465" s="611">
        <f>'7- Tablas RESUMEN '!H74</f>
        <v>2.5071062687246828</v>
      </c>
      <c r="AM465" s="616"/>
      <c r="AN465" s="611">
        <f t="shared" si="284"/>
        <v>0.22791875170224296</v>
      </c>
      <c r="AO465" s="612"/>
    </row>
    <row r="466" spans="32:41" ht="16.5" thickBot="1">
      <c r="AF466" s="595" t="s">
        <v>100</v>
      </c>
      <c r="AG466" s="596" t="s">
        <v>100</v>
      </c>
      <c r="AH466" s="596" t="s">
        <v>100</v>
      </c>
      <c r="AI466" s="597" t="s">
        <v>100</v>
      </c>
      <c r="AJ466" s="609">
        <f>'7- Tablas RESUMEN '!E75</f>
        <v>3.6979619153079404</v>
      </c>
      <c r="AK466" s="616"/>
      <c r="AL466" s="611">
        <f>'7- Tablas RESUMEN '!H75</f>
        <v>0</v>
      </c>
      <c r="AM466" s="616"/>
      <c r="AN466" s="611">
        <f t="shared" si="284"/>
        <v>-3.6979619153079404</v>
      </c>
      <c r="AO466" s="612"/>
    </row>
    <row r="467" spans="32:41" ht="16.5" thickBot="1">
      <c r="AF467" s="595" t="s">
        <v>101</v>
      </c>
      <c r="AG467" s="596" t="s">
        <v>101</v>
      </c>
      <c r="AH467" s="596" t="s">
        <v>101</v>
      </c>
      <c r="AI467" s="597" t="s">
        <v>101</v>
      </c>
      <c r="AJ467" s="609">
        <f>'7- Tablas RESUMEN '!E76</f>
        <v>8.1954955448261444</v>
      </c>
      <c r="AK467" s="616"/>
      <c r="AL467" s="611">
        <f>'7- Tablas RESUMEN '!H76</f>
        <v>8.1954955448261444</v>
      </c>
      <c r="AM467" s="616"/>
      <c r="AN467" s="611">
        <f t="shared" si="284"/>
        <v>0</v>
      </c>
      <c r="AO467" s="612"/>
    </row>
    <row r="468" spans="32:41" ht="16.5" thickBot="1">
      <c r="AF468" s="595" t="s">
        <v>95</v>
      </c>
      <c r="AG468" s="596" t="s">
        <v>95</v>
      </c>
      <c r="AH468" s="596" t="s">
        <v>95</v>
      </c>
      <c r="AI468" s="597" t="s">
        <v>95</v>
      </c>
      <c r="AJ468" s="609">
        <f>'7- Tablas RESUMEN '!E77</f>
        <v>-0.40670837716726965</v>
      </c>
      <c r="AK468" s="616"/>
      <c r="AL468" s="611">
        <f>'7- Tablas RESUMEN '!H77</f>
        <v>-0.40670837716726965</v>
      </c>
      <c r="AM468" s="616"/>
      <c r="AN468" s="611">
        <f t="shared" si="284"/>
        <v>0</v>
      </c>
      <c r="AO468" s="612"/>
    </row>
    <row r="469" spans="32:41" ht="16.5" thickBot="1">
      <c r="AF469" s="595" t="s">
        <v>96</v>
      </c>
      <c r="AG469" s="596" t="s">
        <v>96</v>
      </c>
      <c r="AH469" s="596" t="s">
        <v>96</v>
      </c>
      <c r="AI469" s="597" t="s">
        <v>96</v>
      </c>
      <c r="AJ469" s="609">
        <f>'7- Tablas RESUMEN '!E78</f>
        <v>5.335379074093777</v>
      </c>
      <c r="AK469" s="616"/>
      <c r="AL469" s="611">
        <f>'7- Tablas RESUMEN '!H78</f>
        <v>5.4192207452581114</v>
      </c>
      <c r="AM469" s="616"/>
      <c r="AN469" s="611">
        <f t="shared" si="284"/>
        <v>8.3841671164334386E-2</v>
      </c>
      <c r="AO469" s="612"/>
    </row>
    <row r="470" spans="32:41" ht="16.5" thickBot="1">
      <c r="AF470" s="598" t="s">
        <v>102</v>
      </c>
      <c r="AG470" s="599" t="s">
        <v>102</v>
      </c>
      <c r="AH470" s="599" t="s">
        <v>102</v>
      </c>
      <c r="AI470" s="600" t="s">
        <v>102</v>
      </c>
      <c r="AJ470" s="609">
        <f>'7- Tablas RESUMEN '!E79</f>
        <v>1.9632110920757806</v>
      </c>
      <c r="AK470" s="610"/>
      <c r="AL470" s="611">
        <f>'7- Tablas RESUMEN '!H79</f>
        <v>2.0417395357588122</v>
      </c>
      <c r="AM470" s="610"/>
      <c r="AN470" s="611">
        <f t="shared" si="284"/>
        <v>7.8528443683031579E-2</v>
      </c>
      <c r="AO470" s="612"/>
    </row>
    <row r="471" spans="32:41" ht="21.75" thickBot="1">
      <c r="AF471" s="606" t="s">
        <v>268</v>
      </c>
      <c r="AG471" s="607"/>
      <c r="AH471" s="607"/>
      <c r="AI471" s="608"/>
      <c r="AJ471" s="613">
        <f>SUM(AJ443:AK470)</f>
        <v>-151.71792856229717</v>
      </c>
      <c r="AK471" s="614"/>
      <c r="AL471" s="613">
        <f t="shared" ref="AL471" si="285">SUM(AL443:AM470)</f>
        <v>-95.436209916420225</v>
      </c>
      <c r="AM471" s="614"/>
      <c r="AN471" s="613">
        <f t="shared" ref="AN471" si="286">SUM(AN443:AO470)</f>
        <v>56.281718645876985</v>
      </c>
      <c r="AO471" s="615"/>
    </row>
    <row r="473" spans="32:41">
      <c r="AJ473" s="47">
        <f t="shared" ref="AJ473:AJ500" si="287">AJ443</f>
        <v>-0.36500783699059064</v>
      </c>
      <c r="AK473" s="47">
        <f t="shared" ref="AK473:AK500" si="288">AL443</f>
        <v>-0.36500783699059064</v>
      </c>
      <c r="AL473" s="47"/>
    </row>
    <row r="474" spans="32:41">
      <c r="AJ474" s="47">
        <f t="shared" si="287"/>
        <v>-0.25398238118131888</v>
      </c>
      <c r="AK474" s="47">
        <f t="shared" si="288"/>
        <v>-0.25398238118131888</v>
      </c>
      <c r="AL474" s="47"/>
    </row>
    <row r="475" spans="32:41">
      <c r="AJ475" s="47">
        <f t="shared" si="287"/>
        <v>-9.9653678698848935</v>
      </c>
      <c r="AK475" s="47">
        <f t="shared" si="288"/>
        <v>-5.9696389859765651</v>
      </c>
      <c r="AL475" s="47"/>
    </row>
    <row r="476" spans="32:41">
      <c r="AJ476" s="47">
        <f t="shared" si="287"/>
        <v>-6.965301724137932</v>
      </c>
      <c r="AK476" s="47">
        <f t="shared" si="288"/>
        <v>-2.1366183385579869</v>
      </c>
      <c r="AL476" s="47"/>
    </row>
    <row r="477" spans="32:41">
      <c r="AJ477" s="47">
        <f t="shared" si="287"/>
        <v>-1.2856761193530728</v>
      </c>
      <c r="AK477" s="47">
        <f t="shared" si="288"/>
        <v>-1.2856761193530728</v>
      </c>
      <c r="AL477" s="47"/>
    </row>
    <row r="478" spans="32:41">
      <c r="AJ478" s="47">
        <f t="shared" si="287"/>
        <v>-15.248031150400143</v>
      </c>
      <c r="AK478" s="47">
        <f t="shared" si="288"/>
        <v>-10.398275470637705</v>
      </c>
      <c r="AL478" s="47"/>
    </row>
    <row r="479" spans="32:41">
      <c r="AJ479" s="47">
        <f t="shared" si="287"/>
        <v>-20.189020461807129</v>
      </c>
      <c r="AK479" s="47">
        <f t="shared" si="288"/>
        <v>-6.9650849676700224</v>
      </c>
      <c r="AL479" s="47"/>
    </row>
    <row r="480" spans="32:41">
      <c r="AJ480" s="47">
        <f t="shared" si="287"/>
        <v>-22.56358409839185</v>
      </c>
      <c r="AK480" s="47">
        <f t="shared" si="288"/>
        <v>-10.412600832500772</v>
      </c>
      <c r="AL480" s="47"/>
    </row>
    <row r="481" spans="36:38">
      <c r="AJ481" s="47">
        <f t="shared" si="287"/>
        <v>-9.7068677348559103</v>
      </c>
      <c r="AK481" s="47">
        <f t="shared" si="288"/>
        <v>-9.7068677348559103</v>
      </c>
      <c r="AL481" s="47"/>
    </row>
    <row r="482" spans="36:38">
      <c r="AJ482" s="47">
        <f t="shared" si="287"/>
        <v>-11.609022786255412</v>
      </c>
      <c r="AK482" s="47">
        <f t="shared" si="288"/>
        <v>-7.6587972552172836</v>
      </c>
      <c r="AL482" s="47"/>
    </row>
    <row r="483" spans="36:38">
      <c r="AJ483" s="47">
        <f t="shared" si="287"/>
        <v>-12.503563479749756</v>
      </c>
      <c r="AK483" s="47">
        <f t="shared" si="288"/>
        <v>-8.7390497439070298</v>
      </c>
      <c r="AL483" s="47"/>
    </row>
    <row r="484" spans="36:38">
      <c r="AJ484" s="47">
        <f t="shared" si="287"/>
        <v>-12.413421885494984</v>
      </c>
      <c r="AK484" s="47">
        <f t="shared" si="288"/>
        <v>-12.413421885494982</v>
      </c>
      <c r="AL484" s="47"/>
    </row>
    <row r="485" spans="36:38">
      <c r="AJ485" s="47">
        <f t="shared" si="287"/>
        <v>-4.2623569223306905</v>
      </c>
      <c r="AK485" s="47">
        <f t="shared" si="288"/>
        <v>-4.2623569223306905</v>
      </c>
      <c r="AL485" s="47"/>
    </row>
    <row r="486" spans="36:38">
      <c r="AJ486" s="47">
        <f t="shared" si="287"/>
        <v>-10.231252266880398</v>
      </c>
      <c r="AK486" s="47">
        <f t="shared" si="288"/>
        <v>-4.942377067740293</v>
      </c>
      <c r="AL486" s="47"/>
    </row>
    <row r="487" spans="36:38">
      <c r="AJ487" s="47">
        <f t="shared" si="287"/>
        <v>-10.892120702973269</v>
      </c>
      <c r="AK487" s="47">
        <f t="shared" si="288"/>
        <v>-10.892120702973269</v>
      </c>
      <c r="AL487" s="47"/>
    </row>
    <row r="488" spans="36:38">
      <c r="AJ488" s="47">
        <f t="shared" si="287"/>
        <v>-7.2214775179923336</v>
      </c>
      <c r="AK488" s="47">
        <f t="shared" si="288"/>
        <v>-3.6107387518242944</v>
      </c>
      <c r="AL488" s="47"/>
    </row>
    <row r="489" spans="36:38">
      <c r="AJ489" s="47">
        <f t="shared" si="287"/>
        <v>-2.6155239147233935</v>
      </c>
      <c r="AK489" s="47">
        <f t="shared" si="288"/>
        <v>-2.6155239147233935</v>
      </c>
      <c r="AL489" s="47"/>
    </row>
    <row r="490" spans="36:38">
      <c r="AJ490" s="47">
        <f t="shared" si="287"/>
        <v>-9.1479405742031759</v>
      </c>
      <c r="AK490" s="47">
        <f t="shared" si="288"/>
        <v>-5.2219888210357563</v>
      </c>
      <c r="AL490" s="47"/>
    </row>
    <row r="491" spans="36:38">
      <c r="AJ491" s="47">
        <f t="shared" si="287"/>
        <v>0</v>
      </c>
      <c r="AK491" s="47">
        <f t="shared" si="288"/>
        <v>0</v>
      </c>
      <c r="AL491" s="47"/>
    </row>
    <row r="492" spans="36:38">
      <c r="AJ492" s="47">
        <f t="shared" si="287"/>
        <v>-4.0634638717058493</v>
      </c>
      <c r="AK492" s="47">
        <f t="shared" si="288"/>
        <v>-4.0634638717058493</v>
      </c>
      <c r="AL492" s="47"/>
    </row>
    <row r="493" spans="36:38">
      <c r="AJ493" s="47">
        <f t="shared" si="287"/>
        <v>3.6288248143695556</v>
      </c>
      <c r="AK493" s="47">
        <f t="shared" si="288"/>
        <v>3.6288248143695556</v>
      </c>
      <c r="AL493" s="47"/>
    </row>
    <row r="494" spans="36:38">
      <c r="AJ494" s="47">
        <f t="shared" si="287"/>
        <v>-4.908296843513452</v>
      </c>
      <c r="AK494" s="47">
        <f t="shared" si="288"/>
        <v>-4.908296843513452</v>
      </c>
      <c r="AL494" s="47"/>
    </row>
    <row r="495" spans="36:38">
      <c r="AJ495" s="47">
        <f t="shared" si="287"/>
        <v>2.2791875170224398</v>
      </c>
      <c r="AK495" s="47">
        <f t="shared" si="288"/>
        <v>2.5071062687246828</v>
      </c>
      <c r="AL495" s="47"/>
    </row>
    <row r="496" spans="36:38">
      <c r="AJ496" s="47">
        <f t="shared" si="287"/>
        <v>3.6979619153079404</v>
      </c>
      <c r="AK496" s="47">
        <f t="shared" si="288"/>
        <v>0</v>
      </c>
      <c r="AL496" s="47"/>
    </row>
    <row r="497" spans="36:38">
      <c r="AJ497" s="47">
        <f t="shared" si="287"/>
        <v>8.1954955448261444</v>
      </c>
      <c r="AK497" s="47">
        <f t="shared" si="288"/>
        <v>8.1954955448261444</v>
      </c>
      <c r="AL497" s="47"/>
    </row>
    <row r="498" spans="36:38">
      <c r="AJ498" s="47">
        <f t="shared" si="287"/>
        <v>-0.40670837716726965</v>
      </c>
      <c r="AK498" s="47">
        <f t="shared" si="288"/>
        <v>-0.40670837716726965</v>
      </c>
      <c r="AL498" s="47"/>
    </row>
    <row r="499" spans="36:38">
      <c r="AJ499" s="47">
        <f t="shared" si="287"/>
        <v>5.335379074093777</v>
      </c>
      <c r="AK499" s="47">
        <f t="shared" si="288"/>
        <v>5.4192207452581114</v>
      </c>
      <c r="AL499" s="47"/>
    </row>
    <row r="500" spans="36:38">
      <c r="AJ500" s="47">
        <f t="shared" si="287"/>
        <v>1.9632110920757806</v>
      </c>
      <c r="AK500" s="47">
        <f t="shared" si="288"/>
        <v>2.0417395357588122</v>
      </c>
      <c r="AL500" s="47"/>
    </row>
  </sheetData>
  <mergeCells count="1339">
    <mergeCell ref="X4:AD4"/>
    <mergeCell ref="D5:E5"/>
    <mergeCell ref="F5:J5"/>
    <mergeCell ref="K5:M5"/>
    <mergeCell ref="X5:AD5"/>
    <mergeCell ref="A6:D6"/>
    <mergeCell ref="F6:L6"/>
    <mergeCell ref="X6:AD6"/>
    <mergeCell ref="A1:M2"/>
    <mergeCell ref="A3:M3"/>
    <mergeCell ref="A4:C5"/>
    <mergeCell ref="D4:E4"/>
    <mergeCell ref="F4:I4"/>
    <mergeCell ref="J4:M4"/>
    <mergeCell ref="AZ8:AZ9"/>
    <mergeCell ref="A10:A22"/>
    <mergeCell ref="X10:X21"/>
    <mergeCell ref="Y10:Y21"/>
    <mergeCell ref="Z10:Z21"/>
    <mergeCell ref="AA10:AA21"/>
    <mergeCell ref="AB10:AB21"/>
    <mergeCell ref="L8:N8"/>
    <mergeCell ref="O8:T8"/>
    <mergeCell ref="U8:W8"/>
    <mergeCell ref="X8:AG8"/>
    <mergeCell ref="AH8:AH9"/>
    <mergeCell ref="AI8:AN8"/>
    <mergeCell ref="A8:A9"/>
    <mergeCell ref="B8:B9"/>
    <mergeCell ref="C8:C9"/>
    <mergeCell ref="D8:D9"/>
    <mergeCell ref="E8:E9"/>
    <mergeCell ref="AH22:AN22"/>
    <mergeCell ref="AT22:AW22"/>
    <mergeCell ref="AX22:AY22"/>
    <mergeCell ref="AS10:AS21"/>
    <mergeCell ref="AT10:AT21"/>
    <mergeCell ref="AU10:AU21"/>
    <mergeCell ref="AV10:AV21"/>
    <mergeCell ref="AW10:AW21"/>
    <mergeCell ref="AX10:AX21"/>
    <mergeCell ref="AC10:AC21"/>
    <mergeCell ref="AD10:AD21"/>
    <mergeCell ref="AE10:AE21"/>
    <mergeCell ref="AF10:AF21"/>
    <mergeCell ref="AG10:AG21"/>
    <mergeCell ref="AO8:AQ8"/>
    <mergeCell ref="AR8:AW8"/>
    <mergeCell ref="AX8:AY8"/>
    <mergeCell ref="AX24:AY24"/>
    <mergeCell ref="AZ24:AZ25"/>
    <mergeCell ref="A26:A30"/>
    <mergeCell ref="X26:X29"/>
    <mergeCell ref="Y26:Y29"/>
    <mergeCell ref="Z26:Z29"/>
    <mergeCell ref="AA26:AA29"/>
    <mergeCell ref="AB26:AB29"/>
    <mergeCell ref="AC26:AC29"/>
    <mergeCell ref="AD26:AD29"/>
    <mergeCell ref="U24:W24"/>
    <mergeCell ref="X24:AG24"/>
    <mergeCell ref="AH24:AH25"/>
    <mergeCell ref="AI24:AN24"/>
    <mergeCell ref="AO24:AQ24"/>
    <mergeCell ref="AR24:AW24"/>
    <mergeCell ref="F8:K8"/>
    <mergeCell ref="AR10:AR21"/>
    <mergeCell ref="A24:A25"/>
    <mergeCell ref="B24:B25"/>
    <mergeCell ref="C24:C25"/>
    <mergeCell ref="D24:D25"/>
    <mergeCell ref="E24:E25"/>
    <mergeCell ref="F24:K24"/>
    <mergeCell ref="L24:N24"/>
    <mergeCell ref="O24:T24"/>
    <mergeCell ref="AY10:AY21"/>
    <mergeCell ref="AZ10:AZ22"/>
    <mergeCell ref="C22:E22"/>
    <mergeCell ref="F22:K22"/>
    <mergeCell ref="O22:T22"/>
    <mergeCell ref="Z22:AG22"/>
    <mergeCell ref="C30:E30"/>
    <mergeCell ref="F30:K30"/>
    <mergeCell ref="O30:T30"/>
    <mergeCell ref="Z30:AG30"/>
    <mergeCell ref="AH30:AN30"/>
    <mergeCell ref="AT30:AW30"/>
    <mergeCell ref="AU26:AU29"/>
    <mergeCell ref="AV26:AV29"/>
    <mergeCell ref="AW26:AW29"/>
    <mergeCell ref="AX26:AX29"/>
    <mergeCell ref="AY26:AY29"/>
    <mergeCell ref="AZ26:AZ30"/>
    <mergeCell ref="AX30:AY30"/>
    <mergeCell ref="AE26:AE29"/>
    <mergeCell ref="AF26:AF29"/>
    <mergeCell ref="AG26:AG29"/>
    <mergeCell ref="AR26:AR29"/>
    <mergeCell ref="AS26:AS29"/>
    <mergeCell ref="AT26:AT29"/>
    <mergeCell ref="AI32:AN32"/>
    <mergeCell ref="AO32:AQ32"/>
    <mergeCell ref="AR32:AW32"/>
    <mergeCell ref="AX32:AY32"/>
    <mergeCell ref="AZ32:AZ33"/>
    <mergeCell ref="A34:A47"/>
    <mergeCell ref="X34:X46"/>
    <mergeCell ref="Y34:Y46"/>
    <mergeCell ref="Z34:Z46"/>
    <mergeCell ref="AA34:AA46"/>
    <mergeCell ref="F32:K32"/>
    <mergeCell ref="L32:N32"/>
    <mergeCell ref="O32:T32"/>
    <mergeCell ref="U32:W32"/>
    <mergeCell ref="X32:AG32"/>
    <mergeCell ref="AH32:AH33"/>
    <mergeCell ref="A32:A33"/>
    <mergeCell ref="B32:B33"/>
    <mergeCell ref="C32:C33"/>
    <mergeCell ref="D32:D33"/>
    <mergeCell ref="E32:E33"/>
    <mergeCell ref="AX34:AX46"/>
    <mergeCell ref="AY34:AY46"/>
    <mergeCell ref="AZ34:AZ47"/>
    <mergeCell ref="C47:E47"/>
    <mergeCell ref="F47:K47"/>
    <mergeCell ref="O47:T47"/>
    <mergeCell ref="Z47:AG47"/>
    <mergeCell ref="AH47:AN47"/>
    <mergeCell ref="AT47:AW47"/>
    <mergeCell ref="AX47:AY47"/>
    <mergeCell ref="AR34:AR46"/>
    <mergeCell ref="AS34:AS46"/>
    <mergeCell ref="AT34:AT46"/>
    <mergeCell ref="AU34:AU46"/>
    <mergeCell ref="AV34:AV46"/>
    <mergeCell ref="AW34:AW46"/>
    <mergeCell ref="AB34:AB46"/>
    <mergeCell ref="AC34:AC46"/>
    <mergeCell ref="AD34:AD46"/>
    <mergeCell ref="AE34:AE46"/>
    <mergeCell ref="AF34:AF46"/>
    <mergeCell ref="AG34:AG46"/>
    <mergeCell ref="AX50:AY50"/>
    <mergeCell ref="AZ50:AZ51"/>
    <mergeCell ref="A52:A61"/>
    <mergeCell ref="X52:X60"/>
    <mergeCell ref="Y52:Y60"/>
    <mergeCell ref="Z52:Z60"/>
    <mergeCell ref="AA52:AA60"/>
    <mergeCell ref="AB52:AB60"/>
    <mergeCell ref="AC52:AC60"/>
    <mergeCell ref="AD52:AD60"/>
    <mergeCell ref="U50:W50"/>
    <mergeCell ref="X50:AG50"/>
    <mergeCell ref="AH50:AH51"/>
    <mergeCell ref="AI50:AN50"/>
    <mergeCell ref="AO50:AQ50"/>
    <mergeCell ref="AR50:AW50"/>
    <mergeCell ref="C50:C51"/>
    <mergeCell ref="D50:D51"/>
    <mergeCell ref="E50:E51"/>
    <mergeCell ref="F50:K50"/>
    <mergeCell ref="L50:N50"/>
    <mergeCell ref="O50:T50"/>
    <mergeCell ref="A50:A51"/>
    <mergeCell ref="B50:B51"/>
    <mergeCell ref="C61:E61"/>
    <mergeCell ref="F61:K61"/>
    <mergeCell ref="O61:T61"/>
    <mergeCell ref="Z61:AG61"/>
    <mergeCell ref="AH61:AN61"/>
    <mergeCell ref="AT61:AW61"/>
    <mergeCell ref="AU52:AU60"/>
    <mergeCell ref="AV52:AV60"/>
    <mergeCell ref="AW52:AW60"/>
    <mergeCell ref="AX52:AX60"/>
    <mergeCell ref="AY52:AY60"/>
    <mergeCell ref="AZ52:AZ61"/>
    <mergeCell ref="AX61:AY61"/>
    <mergeCell ref="AE52:AE60"/>
    <mergeCell ref="AF52:AF60"/>
    <mergeCell ref="AG52:AG60"/>
    <mergeCell ref="AR52:AR60"/>
    <mergeCell ref="AS52:AS60"/>
    <mergeCell ref="AT52:AT60"/>
    <mergeCell ref="AZ79:AZ91"/>
    <mergeCell ref="C91:E91"/>
    <mergeCell ref="AO64:AQ64"/>
    <mergeCell ref="AR64:AW64"/>
    <mergeCell ref="AX64:AY64"/>
    <mergeCell ref="AZ64:AZ65"/>
    <mergeCell ref="A66:A74"/>
    <mergeCell ref="X66:X73"/>
    <mergeCell ref="Y66:Y73"/>
    <mergeCell ref="Z66:Z73"/>
    <mergeCell ref="AA66:AA73"/>
    <mergeCell ref="AB66:AB73"/>
    <mergeCell ref="L64:N64"/>
    <mergeCell ref="O64:T64"/>
    <mergeCell ref="U64:W64"/>
    <mergeCell ref="X64:AG64"/>
    <mergeCell ref="AH64:AH65"/>
    <mergeCell ref="AI64:AN64"/>
    <mergeCell ref="A64:A65"/>
    <mergeCell ref="B64:B65"/>
    <mergeCell ref="C64:C65"/>
    <mergeCell ref="D64:D65"/>
    <mergeCell ref="E64:E65"/>
    <mergeCell ref="F64:K64"/>
    <mergeCell ref="AX77:AY77"/>
    <mergeCell ref="AZ77:AZ78"/>
    <mergeCell ref="AY66:AY73"/>
    <mergeCell ref="AZ66:AZ74"/>
    <mergeCell ref="C74:E74"/>
    <mergeCell ref="F74:K74"/>
    <mergeCell ref="O74:T74"/>
    <mergeCell ref="Z74:AG74"/>
    <mergeCell ref="AH74:AN74"/>
    <mergeCell ref="AT74:AW74"/>
    <mergeCell ref="AX74:AY74"/>
    <mergeCell ref="AS66:AS73"/>
    <mergeCell ref="AT66:AT73"/>
    <mergeCell ref="AU66:AU73"/>
    <mergeCell ref="AV66:AV73"/>
    <mergeCell ref="AW66:AW73"/>
    <mergeCell ref="AX66:AX73"/>
    <mergeCell ref="AC66:AC73"/>
    <mergeCell ref="AD66:AD73"/>
    <mergeCell ref="AE66:AE73"/>
    <mergeCell ref="AF66:AF73"/>
    <mergeCell ref="AG66:AG73"/>
    <mergeCell ref="AR66:AR73"/>
    <mergeCell ref="F91:K91"/>
    <mergeCell ref="O91:T91"/>
    <mergeCell ref="Z91:AG91"/>
    <mergeCell ref="AH91:AN91"/>
    <mergeCell ref="AX79:AX90"/>
    <mergeCell ref="AY79:AY90"/>
    <mergeCell ref="A79:A91"/>
    <mergeCell ref="X79:X90"/>
    <mergeCell ref="Y79:Y90"/>
    <mergeCell ref="Z79:Z90"/>
    <mergeCell ref="AA79:AA90"/>
    <mergeCell ref="AB79:AB90"/>
    <mergeCell ref="L77:N77"/>
    <mergeCell ref="O77:T77"/>
    <mergeCell ref="U77:W77"/>
    <mergeCell ref="X77:AG77"/>
    <mergeCell ref="AH77:AH78"/>
    <mergeCell ref="AR77:AW77"/>
    <mergeCell ref="A77:A78"/>
    <mergeCell ref="B77:B78"/>
    <mergeCell ref="C77:C78"/>
    <mergeCell ref="D77:D78"/>
    <mergeCell ref="E77:E78"/>
    <mergeCell ref="F77:K77"/>
    <mergeCell ref="AC79:AC90"/>
    <mergeCell ref="AW79:AW90"/>
    <mergeCell ref="AV79:AV90"/>
    <mergeCell ref="AI77:AN77"/>
    <mergeCell ref="AO77:AQ77"/>
    <mergeCell ref="AD79:AD90"/>
    <mergeCell ref="AE79:AE90"/>
    <mergeCell ref="AF79:AF90"/>
    <mergeCell ref="AG79:AG90"/>
    <mergeCell ref="AR79:AR90"/>
    <mergeCell ref="AS79:AS90"/>
    <mergeCell ref="AT79:AT90"/>
    <mergeCell ref="AU79:AU90"/>
    <mergeCell ref="AX94:AY94"/>
    <mergeCell ref="AZ94:AZ95"/>
    <mergeCell ref="A96:A113"/>
    <mergeCell ref="X96:X112"/>
    <mergeCell ref="Y96:Y112"/>
    <mergeCell ref="Z96:Z112"/>
    <mergeCell ref="AA96:AA112"/>
    <mergeCell ref="AB96:AB112"/>
    <mergeCell ref="AC96:AC112"/>
    <mergeCell ref="AD96:AD112"/>
    <mergeCell ref="U94:W94"/>
    <mergeCell ref="X94:AG94"/>
    <mergeCell ref="AH94:AH95"/>
    <mergeCell ref="AI94:AN94"/>
    <mergeCell ref="AO94:AQ94"/>
    <mergeCell ref="AR94:AW94"/>
    <mergeCell ref="AT91:AW91"/>
    <mergeCell ref="AX91:AY91"/>
    <mergeCell ref="A94:A95"/>
    <mergeCell ref="B94:B95"/>
    <mergeCell ref="C94:C95"/>
    <mergeCell ref="D94:D95"/>
    <mergeCell ref="E94:E95"/>
    <mergeCell ref="F94:K94"/>
    <mergeCell ref="L94:N94"/>
    <mergeCell ref="O94:T94"/>
    <mergeCell ref="C113:E113"/>
    <mergeCell ref="F113:K113"/>
    <mergeCell ref="O113:T113"/>
    <mergeCell ref="Z113:AG113"/>
    <mergeCell ref="AH113:AN113"/>
    <mergeCell ref="AT113:AW113"/>
    <mergeCell ref="AU96:AU112"/>
    <mergeCell ref="AV96:AV112"/>
    <mergeCell ref="AW96:AW112"/>
    <mergeCell ref="AX96:AX112"/>
    <mergeCell ref="AY96:AY112"/>
    <mergeCell ref="AZ96:AZ113"/>
    <mergeCell ref="AX113:AY113"/>
    <mergeCell ref="AE96:AE112"/>
    <mergeCell ref="AF96:AF112"/>
    <mergeCell ref="AG96:AG112"/>
    <mergeCell ref="AR96:AR112"/>
    <mergeCell ref="AS96:AS112"/>
    <mergeCell ref="AT96:AT112"/>
    <mergeCell ref="AO116:AQ116"/>
    <mergeCell ref="AR116:AW116"/>
    <mergeCell ref="AX116:AY116"/>
    <mergeCell ref="AZ116:AZ117"/>
    <mergeCell ref="A118:A133"/>
    <mergeCell ref="X118:X132"/>
    <mergeCell ref="Y118:Y132"/>
    <mergeCell ref="Z118:Z132"/>
    <mergeCell ref="AA118:AA132"/>
    <mergeCell ref="AB118:AB132"/>
    <mergeCell ref="L116:N116"/>
    <mergeCell ref="O116:T116"/>
    <mergeCell ref="U116:W116"/>
    <mergeCell ref="X116:AG116"/>
    <mergeCell ref="AH116:AH117"/>
    <mergeCell ref="AI116:AN116"/>
    <mergeCell ref="A116:A117"/>
    <mergeCell ref="B116:B117"/>
    <mergeCell ref="C116:C117"/>
    <mergeCell ref="D116:D117"/>
    <mergeCell ref="E116:E117"/>
    <mergeCell ref="F116:K116"/>
    <mergeCell ref="AY118:AY132"/>
    <mergeCell ref="AZ118:AZ133"/>
    <mergeCell ref="C133:E133"/>
    <mergeCell ref="F133:K133"/>
    <mergeCell ref="O133:T133"/>
    <mergeCell ref="Z133:AG133"/>
    <mergeCell ref="AH133:AN133"/>
    <mergeCell ref="AT133:AW133"/>
    <mergeCell ref="AX133:AY133"/>
    <mergeCell ref="AS118:AS132"/>
    <mergeCell ref="AT118:AT132"/>
    <mergeCell ref="AU118:AU132"/>
    <mergeCell ref="AV118:AV132"/>
    <mergeCell ref="AW118:AW132"/>
    <mergeCell ref="AX118:AX132"/>
    <mergeCell ref="AC118:AC132"/>
    <mergeCell ref="AD118:AD132"/>
    <mergeCell ref="AE118:AE132"/>
    <mergeCell ref="AF118:AF132"/>
    <mergeCell ref="AG118:AG132"/>
    <mergeCell ref="AR118:AR132"/>
    <mergeCell ref="AO136:AQ136"/>
    <mergeCell ref="AR136:AW136"/>
    <mergeCell ref="AX136:AY136"/>
    <mergeCell ref="AZ136:AZ137"/>
    <mergeCell ref="A138:A149"/>
    <mergeCell ref="X138:X148"/>
    <mergeCell ref="Y138:Y148"/>
    <mergeCell ref="Z138:Z148"/>
    <mergeCell ref="AA138:AA148"/>
    <mergeCell ref="AB138:AB148"/>
    <mergeCell ref="L136:N136"/>
    <mergeCell ref="O136:T136"/>
    <mergeCell ref="U136:W136"/>
    <mergeCell ref="X136:AG136"/>
    <mergeCell ref="AH136:AH137"/>
    <mergeCell ref="AI136:AN136"/>
    <mergeCell ref="A136:A137"/>
    <mergeCell ref="B136:B137"/>
    <mergeCell ref="C136:C137"/>
    <mergeCell ref="D136:D137"/>
    <mergeCell ref="E136:E137"/>
    <mergeCell ref="F136:K136"/>
    <mergeCell ref="AY138:AY148"/>
    <mergeCell ref="AZ138:AZ149"/>
    <mergeCell ref="C149:E149"/>
    <mergeCell ref="F149:K149"/>
    <mergeCell ref="O149:T149"/>
    <mergeCell ref="Z149:AG149"/>
    <mergeCell ref="AH149:AN149"/>
    <mergeCell ref="AT149:AW149"/>
    <mergeCell ref="AX149:AY149"/>
    <mergeCell ref="AS138:AS148"/>
    <mergeCell ref="AT138:AT148"/>
    <mergeCell ref="AU138:AU148"/>
    <mergeCell ref="AV138:AV148"/>
    <mergeCell ref="AW138:AW148"/>
    <mergeCell ref="AX138:AX148"/>
    <mergeCell ref="AC138:AC148"/>
    <mergeCell ref="AD138:AD148"/>
    <mergeCell ref="AE138:AE148"/>
    <mergeCell ref="AF138:AF148"/>
    <mergeCell ref="AG138:AG148"/>
    <mergeCell ref="AR138:AR148"/>
    <mergeCell ref="AO152:AQ152"/>
    <mergeCell ref="AR152:AW152"/>
    <mergeCell ref="AX152:AY152"/>
    <mergeCell ref="AZ152:AZ153"/>
    <mergeCell ref="A154:A171"/>
    <mergeCell ref="X154:X170"/>
    <mergeCell ref="Y154:Y170"/>
    <mergeCell ref="Z154:Z170"/>
    <mergeCell ref="AA154:AA170"/>
    <mergeCell ref="AB154:AB170"/>
    <mergeCell ref="L152:N152"/>
    <mergeCell ref="O152:T152"/>
    <mergeCell ref="U152:W152"/>
    <mergeCell ref="X152:AG152"/>
    <mergeCell ref="AH152:AH153"/>
    <mergeCell ref="AI152:AN152"/>
    <mergeCell ref="A152:A153"/>
    <mergeCell ref="B152:B153"/>
    <mergeCell ref="C152:C153"/>
    <mergeCell ref="D152:D153"/>
    <mergeCell ref="E152:E153"/>
    <mergeCell ref="F152:K152"/>
    <mergeCell ref="AY154:AY170"/>
    <mergeCell ref="AZ154:AZ171"/>
    <mergeCell ref="C171:E171"/>
    <mergeCell ref="F171:K171"/>
    <mergeCell ref="O171:T171"/>
    <mergeCell ref="Z171:AG171"/>
    <mergeCell ref="AH171:AN171"/>
    <mergeCell ref="AT171:AW171"/>
    <mergeCell ref="AX171:AY171"/>
    <mergeCell ref="AS154:AS170"/>
    <mergeCell ref="AT154:AT170"/>
    <mergeCell ref="AU154:AU170"/>
    <mergeCell ref="AV154:AV170"/>
    <mergeCell ref="AW154:AW170"/>
    <mergeCell ref="AX154:AX170"/>
    <mergeCell ref="AC154:AC170"/>
    <mergeCell ref="AD154:AD170"/>
    <mergeCell ref="AE154:AE170"/>
    <mergeCell ref="AF154:AF170"/>
    <mergeCell ref="AG154:AG170"/>
    <mergeCell ref="AR154:AR170"/>
    <mergeCell ref="AO174:AQ174"/>
    <mergeCell ref="AR174:AW174"/>
    <mergeCell ref="AX174:AY174"/>
    <mergeCell ref="AZ174:AZ175"/>
    <mergeCell ref="A176:A188"/>
    <mergeCell ref="X176:X187"/>
    <mergeCell ref="Y176:Y187"/>
    <mergeCell ref="Z176:Z187"/>
    <mergeCell ref="AA176:AA187"/>
    <mergeCell ref="AB176:AB187"/>
    <mergeCell ref="L174:N174"/>
    <mergeCell ref="O174:T174"/>
    <mergeCell ref="U174:W174"/>
    <mergeCell ref="X174:AG174"/>
    <mergeCell ref="AH174:AH175"/>
    <mergeCell ref="AI174:AN174"/>
    <mergeCell ref="A174:A175"/>
    <mergeCell ref="B174:B175"/>
    <mergeCell ref="C174:C175"/>
    <mergeCell ref="D174:D175"/>
    <mergeCell ref="E174:E175"/>
    <mergeCell ref="F174:K174"/>
    <mergeCell ref="AY176:AY187"/>
    <mergeCell ref="AZ176:AZ188"/>
    <mergeCell ref="C188:E188"/>
    <mergeCell ref="F188:K188"/>
    <mergeCell ref="O188:T188"/>
    <mergeCell ref="Z188:AG188"/>
    <mergeCell ref="AH188:AN188"/>
    <mergeCell ref="AT188:AW188"/>
    <mergeCell ref="AX188:AY188"/>
    <mergeCell ref="AS176:AS187"/>
    <mergeCell ref="AT176:AT187"/>
    <mergeCell ref="AU176:AU187"/>
    <mergeCell ref="AV176:AV187"/>
    <mergeCell ref="AW176:AW187"/>
    <mergeCell ref="AX176:AX187"/>
    <mergeCell ref="AC176:AC187"/>
    <mergeCell ref="AD176:AD187"/>
    <mergeCell ref="AE176:AE187"/>
    <mergeCell ref="AF176:AF187"/>
    <mergeCell ref="AG176:AG187"/>
    <mergeCell ref="AR176:AR187"/>
    <mergeCell ref="AO191:AQ191"/>
    <mergeCell ref="AR191:AW191"/>
    <mergeCell ref="AX191:AY191"/>
    <mergeCell ref="AZ191:AZ192"/>
    <mergeCell ref="A193:A197"/>
    <mergeCell ref="X193:X196"/>
    <mergeCell ref="Y193:Y196"/>
    <mergeCell ref="Z193:Z196"/>
    <mergeCell ref="AA193:AA196"/>
    <mergeCell ref="AB193:AB196"/>
    <mergeCell ref="L191:N191"/>
    <mergeCell ref="O191:T191"/>
    <mergeCell ref="U191:W191"/>
    <mergeCell ref="X191:AG191"/>
    <mergeCell ref="AH191:AH192"/>
    <mergeCell ref="AI191:AN191"/>
    <mergeCell ref="A191:A192"/>
    <mergeCell ref="B191:B192"/>
    <mergeCell ref="C191:C192"/>
    <mergeCell ref="D191:D192"/>
    <mergeCell ref="E191:E192"/>
    <mergeCell ref="F191:K191"/>
    <mergeCell ref="AY193:AY196"/>
    <mergeCell ref="AZ193:AZ197"/>
    <mergeCell ref="C197:E197"/>
    <mergeCell ref="F197:K197"/>
    <mergeCell ref="O197:T197"/>
    <mergeCell ref="Z197:AG197"/>
    <mergeCell ref="AH197:AN197"/>
    <mergeCell ref="AT197:AW197"/>
    <mergeCell ref="AX197:AY197"/>
    <mergeCell ref="AS193:AS196"/>
    <mergeCell ref="AT193:AT196"/>
    <mergeCell ref="AU193:AU196"/>
    <mergeCell ref="AV193:AV196"/>
    <mergeCell ref="AW193:AW196"/>
    <mergeCell ref="AX193:AX196"/>
    <mergeCell ref="AC193:AC196"/>
    <mergeCell ref="AD193:AD196"/>
    <mergeCell ref="AE193:AE196"/>
    <mergeCell ref="AF193:AF196"/>
    <mergeCell ref="AG193:AG196"/>
    <mergeCell ref="AR193:AR196"/>
    <mergeCell ref="AO200:AQ200"/>
    <mergeCell ref="AR200:AW200"/>
    <mergeCell ref="AX200:AY200"/>
    <mergeCell ref="AZ200:AZ201"/>
    <mergeCell ref="A202:A206"/>
    <mergeCell ref="X202:X205"/>
    <mergeCell ref="Y202:Y205"/>
    <mergeCell ref="Z202:Z205"/>
    <mergeCell ref="AA202:AA205"/>
    <mergeCell ref="AB202:AB205"/>
    <mergeCell ref="L200:N200"/>
    <mergeCell ref="O200:T200"/>
    <mergeCell ref="U200:W200"/>
    <mergeCell ref="X200:AG200"/>
    <mergeCell ref="AH200:AH201"/>
    <mergeCell ref="AI200:AN200"/>
    <mergeCell ref="A200:A201"/>
    <mergeCell ref="B200:B201"/>
    <mergeCell ref="C200:C201"/>
    <mergeCell ref="D200:D201"/>
    <mergeCell ref="E200:E201"/>
    <mergeCell ref="F200:K200"/>
    <mergeCell ref="AY202:AY205"/>
    <mergeCell ref="AZ202:AZ206"/>
    <mergeCell ref="C206:E206"/>
    <mergeCell ref="F206:K206"/>
    <mergeCell ref="O206:T206"/>
    <mergeCell ref="Z206:AG206"/>
    <mergeCell ref="AH206:AN206"/>
    <mergeCell ref="AT206:AW206"/>
    <mergeCell ref="AX206:AY206"/>
    <mergeCell ref="AS202:AS205"/>
    <mergeCell ref="AT202:AT205"/>
    <mergeCell ref="AU202:AU205"/>
    <mergeCell ref="AV202:AV205"/>
    <mergeCell ref="AW202:AW205"/>
    <mergeCell ref="AX202:AX205"/>
    <mergeCell ref="AC202:AC205"/>
    <mergeCell ref="AD202:AD205"/>
    <mergeCell ref="AE202:AE205"/>
    <mergeCell ref="AF202:AF205"/>
    <mergeCell ref="AG202:AG205"/>
    <mergeCell ref="AR202:AR205"/>
    <mergeCell ref="AO209:AQ209"/>
    <mergeCell ref="AR209:AW209"/>
    <mergeCell ref="AX209:AY209"/>
    <mergeCell ref="AZ209:AZ210"/>
    <mergeCell ref="A211:A225"/>
    <mergeCell ref="X211:X224"/>
    <mergeCell ref="Y211:Y224"/>
    <mergeCell ref="Z211:Z224"/>
    <mergeCell ref="AA211:AA224"/>
    <mergeCell ref="AB211:AB224"/>
    <mergeCell ref="L209:N209"/>
    <mergeCell ref="O209:T209"/>
    <mergeCell ref="U209:W209"/>
    <mergeCell ref="X209:AG209"/>
    <mergeCell ref="AH209:AH210"/>
    <mergeCell ref="AI209:AN209"/>
    <mergeCell ref="A209:A210"/>
    <mergeCell ref="B209:B210"/>
    <mergeCell ref="C209:C210"/>
    <mergeCell ref="D209:D210"/>
    <mergeCell ref="E209:E210"/>
    <mergeCell ref="F209:K209"/>
    <mergeCell ref="AY211:AY224"/>
    <mergeCell ref="AZ211:AZ225"/>
    <mergeCell ref="C225:E225"/>
    <mergeCell ref="F225:K225"/>
    <mergeCell ref="O225:T225"/>
    <mergeCell ref="Z225:AG225"/>
    <mergeCell ref="AH225:AN225"/>
    <mergeCell ref="AT225:AW225"/>
    <mergeCell ref="AX225:AY225"/>
    <mergeCell ref="AS211:AS224"/>
    <mergeCell ref="AT211:AT224"/>
    <mergeCell ref="AU211:AU224"/>
    <mergeCell ref="AV211:AV224"/>
    <mergeCell ref="AW211:AW224"/>
    <mergeCell ref="AX211:AX224"/>
    <mergeCell ref="AC211:AC224"/>
    <mergeCell ref="AD211:AD224"/>
    <mergeCell ref="AE211:AE224"/>
    <mergeCell ref="AF211:AF224"/>
    <mergeCell ref="AG211:AG224"/>
    <mergeCell ref="AR211:AR224"/>
    <mergeCell ref="AO228:AQ228"/>
    <mergeCell ref="AR228:AW228"/>
    <mergeCell ref="AX228:AY228"/>
    <mergeCell ref="AZ228:AZ229"/>
    <mergeCell ref="A230:A239"/>
    <mergeCell ref="X230:X238"/>
    <mergeCell ref="Y230:Y238"/>
    <mergeCell ref="Z230:Z238"/>
    <mergeCell ref="AA230:AA238"/>
    <mergeCell ref="AB230:AB238"/>
    <mergeCell ref="L228:N228"/>
    <mergeCell ref="O228:T228"/>
    <mergeCell ref="U228:W228"/>
    <mergeCell ref="X228:AG228"/>
    <mergeCell ref="AH228:AH229"/>
    <mergeCell ref="AI228:AN228"/>
    <mergeCell ref="A228:A229"/>
    <mergeCell ref="B228:B229"/>
    <mergeCell ref="C228:C229"/>
    <mergeCell ref="D228:D229"/>
    <mergeCell ref="E228:E229"/>
    <mergeCell ref="F228:K228"/>
    <mergeCell ref="AY230:AY238"/>
    <mergeCell ref="AZ230:AZ239"/>
    <mergeCell ref="C239:E239"/>
    <mergeCell ref="F239:K239"/>
    <mergeCell ref="O239:T239"/>
    <mergeCell ref="Z239:AG239"/>
    <mergeCell ref="AH239:AN239"/>
    <mergeCell ref="AT239:AW239"/>
    <mergeCell ref="AX239:AY239"/>
    <mergeCell ref="AS230:AS238"/>
    <mergeCell ref="AT230:AT238"/>
    <mergeCell ref="AU230:AU238"/>
    <mergeCell ref="AV230:AV238"/>
    <mergeCell ref="AW230:AW238"/>
    <mergeCell ref="AX230:AX238"/>
    <mergeCell ref="AC230:AC238"/>
    <mergeCell ref="AD230:AD238"/>
    <mergeCell ref="AE230:AE238"/>
    <mergeCell ref="AF230:AF238"/>
    <mergeCell ref="AG230:AG238"/>
    <mergeCell ref="AR230:AR238"/>
    <mergeCell ref="AO242:AQ242"/>
    <mergeCell ref="AR242:AW242"/>
    <mergeCell ref="AX242:AY242"/>
    <mergeCell ref="AZ242:AZ243"/>
    <mergeCell ref="A244:A261"/>
    <mergeCell ref="X244:X260"/>
    <mergeCell ref="Y244:Y260"/>
    <mergeCell ref="Z244:Z260"/>
    <mergeCell ref="AA244:AA260"/>
    <mergeCell ref="AB244:AB260"/>
    <mergeCell ref="L242:N242"/>
    <mergeCell ref="O242:T242"/>
    <mergeCell ref="U242:W242"/>
    <mergeCell ref="X242:AG242"/>
    <mergeCell ref="AH242:AH243"/>
    <mergeCell ref="AI242:AN242"/>
    <mergeCell ref="A242:A243"/>
    <mergeCell ref="B242:B243"/>
    <mergeCell ref="C242:C243"/>
    <mergeCell ref="D242:D243"/>
    <mergeCell ref="E242:E243"/>
    <mergeCell ref="F242:K242"/>
    <mergeCell ref="AY244:AY260"/>
    <mergeCell ref="AZ244:AZ261"/>
    <mergeCell ref="C261:E261"/>
    <mergeCell ref="F261:K261"/>
    <mergeCell ref="O261:T261"/>
    <mergeCell ref="Z261:AG261"/>
    <mergeCell ref="AH261:AN261"/>
    <mergeCell ref="AT261:AW261"/>
    <mergeCell ref="AX261:AY261"/>
    <mergeCell ref="AS244:AS260"/>
    <mergeCell ref="AT244:AT260"/>
    <mergeCell ref="AU244:AU260"/>
    <mergeCell ref="AV244:AV260"/>
    <mergeCell ref="AW244:AW260"/>
    <mergeCell ref="AX244:AX260"/>
    <mergeCell ref="AC244:AC260"/>
    <mergeCell ref="AD244:AD260"/>
    <mergeCell ref="AE244:AE260"/>
    <mergeCell ref="AF244:AF260"/>
    <mergeCell ref="AG244:AG260"/>
    <mergeCell ref="AR244:AR260"/>
    <mergeCell ref="AO265:AQ265"/>
    <mergeCell ref="AR265:AW265"/>
    <mergeCell ref="AX265:AY265"/>
    <mergeCell ref="AZ265:AZ266"/>
    <mergeCell ref="A267:A276"/>
    <mergeCell ref="X267:X275"/>
    <mergeCell ref="Y267:Y275"/>
    <mergeCell ref="Z267:Z275"/>
    <mergeCell ref="AA267:AA275"/>
    <mergeCell ref="AB267:AB275"/>
    <mergeCell ref="L265:N265"/>
    <mergeCell ref="O265:T265"/>
    <mergeCell ref="U265:W265"/>
    <mergeCell ref="X265:AG265"/>
    <mergeCell ref="AH265:AH266"/>
    <mergeCell ref="AI265:AN265"/>
    <mergeCell ref="A265:A266"/>
    <mergeCell ref="B265:B266"/>
    <mergeCell ref="C265:C266"/>
    <mergeCell ref="D265:D266"/>
    <mergeCell ref="E265:E266"/>
    <mergeCell ref="F265:K265"/>
    <mergeCell ref="AY267:AY275"/>
    <mergeCell ref="AZ267:AZ276"/>
    <mergeCell ref="C276:E276"/>
    <mergeCell ref="F276:K276"/>
    <mergeCell ref="O276:T276"/>
    <mergeCell ref="Z276:AG276"/>
    <mergeCell ref="AH276:AN276"/>
    <mergeCell ref="AT276:AW276"/>
    <mergeCell ref="AX276:AY276"/>
    <mergeCell ref="AS267:AS275"/>
    <mergeCell ref="AT267:AT275"/>
    <mergeCell ref="AU267:AU275"/>
    <mergeCell ref="AV267:AV275"/>
    <mergeCell ref="AW267:AW275"/>
    <mergeCell ref="AX267:AX275"/>
    <mergeCell ref="AC267:AC275"/>
    <mergeCell ref="AD267:AD275"/>
    <mergeCell ref="AE267:AE275"/>
    <mergeCell ref="AF267:AF275"/>
    <mergeCell ref="AG267:AG275"/>
    <mergeCell ref="AR267:AR275"/>
    <mergeCell ref="AO279:AQ279"/>
    <mergeCell ref="AR279:AW279"/>
    <mergeCell ref="AX279:AY279"/>
    <mergeCell ref="AZ279:AZ280"/>
    <mergeCell ref="A281:A297"/>
    <mergeCell ref="X281:X296"/>
    <mergeCell ref="Y281:Y296"/>
    <mergeCell ref="Z281:Z296"/>
    <mergeCell ref="AA281:AA296"/>
    <mergeCell ref="AB281:AB296"/>
    <mergeCell ref="L279:N279"/>
    <mergeCell ref="O279:T279"/>
    <mergeCell ref="U279:W279"/>
    <mergeCell ref="X279:AG279"/>
    <mergeCell ref="AH279:AH280"/>
    <mergeCell ref="AI279:AN279"/>
    <mergeCell ref="A279:A280"/>
    <mergeCell ref="B279:B280"/>
    <mergeCell ref="C279:C280"/>
    <mergeCell ref="D279:D280"/>
    <mergeCell ref="E279:E280"/>
    <mergeCell ref="F279:K279"/>
    <mergeCell ref="AY281:AY296"/>
    <mergeCell ref="AZ281:AZ297"/>
    <mergeCell ref="C297:E297"/>
    <mergeCell ref="F297:K297"/>
    <mergeCell ref="O297:T297"/>
    <mergeCell ref="Z297:AG297"/>
    <mergeCell ref="AH297:AN297"/>
    <mergeCell ref="AT297:AW297"/>
    <mergeCell ref="AX297:AY297"/>
    <mergeCell ref="AS281:AS296"/>
    <mergeCell ref="AT281:AT296"/>
    <mergeCell ref="AU281:AU296"/>
    <mergeCell ref="AV281:AV296"/>
    <mergeCell ref="AW281:AW296"/>
    <mergeCell ref="AX281:AX296"/>
    <mergeCell ref="AC281:AC296"/>
    <mergeCell ref="AD281:AD296"/>
    <mergeCell ref="AE281:AE296"/>
    <mergeCell ref="AF281:AF296"/>
    <mergeCell ref="AG281:AG296"/>
    <mergeCell ref="AR281:AR296"/>
    <mergeCell ref="AO300:AQ300"/>
    <mergeCell ref="AR300:AW300"/>
    <mergeCell ref="AX300:AY300"/>
    <mergeCell ref="AZ300:AZ301"/>
    <mergeCell ref="A302:A311"/>
    <mergeCell ref="X302:X310"/>
    <mergeCell ref="Y302:Y310"/>
    <mergeCell ref="Z302:Z310"/>
    <mergeCell ref="AA302:AA310"/>
    <mergeCell ref="AB302:AB310"/>
    <mergeCell ref="L300:N300"/>
    <mergeCell ref="O300:T300"/>
    <mergeCell ref="U300:W300"/>
    <mergeCell ref="X300:AG300"/>
    <mergeCell ref="AH300:AH301"/>
    <mergeCell ref="AI300:AN300"/>
    <mergeCell ref="A300:A301"/>
    <mergeCell ref="B300:B301"/>
    <mergeCell ref="C300:C301"/>
    <mergeCell ref="D300:D301"/>
    <mergeCell ref="E300:E301"/>
    <mergeCell ref="F300:K300"/>
    <mergeCell ref="AY302:AY310"/>
    <mergeCell ref="AZ302:AZ311"/>
    <mergeCell ref="C311:E311"/>
    <mergeCell ref="F311:K311"/>
    <mergeCell ref="O311:T311"/>
    <mergeCell ref="Z311:AG311"/>
    <mergeCell ref="AH311:AN311"/>
    <mergeCell ref="AT311:AW311"/>
    <mergeCell ref="AX311:AY311"/>
    <mergeCell ref="AS302:AS310"/>
    <mergeCell ref="AT302:AT310"/>
    <mergeCell ref="AU302:AU310"/>
    <mergeCell ref="AV302:AV310"/>
    <mergeCell ref="AW302:AW310"/>
    <mergeCell ref="AX302:AX310"/>
    <mergeCell ref="AC302:AC310"/>
    <mergeCell ref="AD302:AD310"/>
    <mergeCell ref="AE302:AE310"/>
    <mergeCell ref="AF302:AF310"/>
    <mergeCell ref="AG302:AG310"/>
    <mergeCell ref="AR302:AR310"/>
    <mergeCell ref="AO314:AQ314"/>
    <mergeCell ref="AR314:AW314"/>
    <mergeCell ref="AX314:AY314"/>
    <mergeCell ref="AZ314:AZ315"/>
    <mergeCell ref="A316:A326"/>
    <mergeCell ref="X316:X325"/>
    <mergeCell ref="Y316:Y325"/>
    <mergeCell ref="Z316:Z325"/>
    <mergeCell ref="AA316:AA325"/>
    <mergeCell ref="AB316:AB325"/>
    <mergeCell ref="L314:N314"/>
    <mergeCell ref="O314:T314"/>
    <mergeCell ref="U314:W314"/>
    <mergeCell ref="X314:AG314"/>
    <mergeCell ref="AH314:AH315"/>
    <mergeCell ref="AI314:AN314"/>
    <mergeCell ref="A314:A315"/>
    <mergeCell ref="B314:B315"/>
    <mergeCell ref="C314:C315"/>
    <mergeCell ref="D314:D315"/>
    <mergeCell ref="E314:E315"/>
    <mergeCell ref="F314:K314"/>
    <mergeCell ref="AY316:AY325"/>
    <mergeCell ref="AZ316:AZ326"/>
    <mergeCell ref="C326:E326"/>
    <mergeCell ref="F326:K326"/>
    <mergeCell ref="O326:T326"/>
    <mergeCell ref="Z326:AG326"/>
    <mergeCell ref="AH326:AN326"/>
    <mergeCell ref="AT326:AW326"/>
    <mergeCell ref="AX326:AY326"/>
    <mergeCell ref="AS316:AS325"/>
    <mergeCell ref="AT316:AT325"/>
    <mergeCell ref="AU316:AU325"/>
    <mergeCell ref="AV316:AV325"/>
    <mergeCell ref="AW316:AW325"/>
    <mergeCell ref="AX316:AX325"/>
    <mergeCell ref="AC316:AC325"/>
    <mergeCell ref="AD316:AD325"/>
    <mergeCell ref="AE316:AE325"/>
    <mergeCell ref="AF316:AF325"/>
    <mergeCell ref="AG316:AG325"/>
    <mergeCell ref="AR316:AR325"/>
    <mergeCell ref="AO329:AQ329"/>
    <mergeCell ref="AR329:AW329"/>
    <mergeCell ref="AX329:AY329"/>
    <mergeCell ref="AZ329:AZ330"/>
    <mergeCell ref="A331:A346"/>
    <mergeCell ref="X331:X345"/>
    <mergeCell ref="Y331:Y345"/>
    <mergeCell ref="Z331:Z345"/>
    <mergeCell ref="AA331:AA345"/>
    <mergeCell ref="AB331:AB345"/>
    <mergeCell ref="L329:N329"/>
    <mergeCell ref="O329:T329"/>
    <mergeCell ref="U329:W329"/>
    <mergeCell ref="X329:AG329"/>
    <mergeCell ref="AH329:AH330"/>
    <mergeCell ref="AI329:AN329"/>
    <mergeCell ref="A329:A330"/>
    <mergeCell ref="B329:B330"/>
    <mergeCell ref="C329:C330"/>
    <mergeCell ref="D329:D330"/>
    <mergeCell ref="E329:E330"/>
    <mergeCell ref="F329:K329"/>
    <mergeCell ref="AY331:AY345"/>
    <mergeCell ref="AZ331:AZ346"/>
    <mergeCell ref="C346:E346"/>
    <mergeCell ref="F346:K346"/>
    <mergeCell ref="O346:T346"/>
    <mergeCell ref="Z346:AG346"/>
    <mergeCell ref="AH346:AN346"/>
    <mergeCell ref="AT346:AW346"/>
    <mergeCell ref="AX346:AY346"/>
    <mergeCell ref="AS331:AS345"/>
    <mergeCell ref="AT331:AT345"/>
    <mergeCell ref="AU331:AU345"/>
    <mergeCell ref="AV331:AV345"/>
    <mergeCell ref="AW331:AW345"/>
    <mergeCell ref="AX331:AX345"/>
    <mergeCell ref="AC331:AC345"/>
    <mergeCell ref="AD331:AD345"/>
    <mergeCell ref="AE331:AE345"/>
    <mergeCell ref="AF331:AF345"/>
    <mergeCell ref="AG331:AG345"/>
    <mergeCell ref="AR331:AR345"/>
    <mergeCell ref="AO349:AQ349"/>
    <mergeCell ref="AR349:AW349"/>
    <mergeCell ref="AX349:AY349"/>
    <mergeCell ref="AZ349:AZ350"/>
    <mergeCell ref="A351:A360"/>
    <mergeCell ref="X351:X359"/>
    <mergeCell ref="Y351:Y359"/>
    <mergeCell ref="Z351:Z359"/>
    <mergeCell ref="AA351:AA359"/>
    <mergeCell ref="AB351:AB359"/>
    <mergeCell ref="L349:N349"/>
    <mergeCell ref="O349:T349"/>
    <mergeCell ref="U349:W349"/>
    <mergeCell ref="X349:AG349"/>
    <mergeCell ref="AH349:AH350"/>
    <mergeCell ref="AI349:AN349"/>
    <mergeCell ref="A349:A350"/>
    <mergeCell ref="B349:B350"/>
    <mergeCell ref="C349:C350"/>
    <mergeCell ref="D349:D350"/>
    <mergeCell ref="E349:E350"/>
    <mergeCell ref="F349:K349"/>
    <mergeCell ref="AY351:AY359"/>
    <mergeCell ref="AZ351:AZ360"/>
    <mergeCell ref="C360:E360"/>
    <mergeCell ref="F360:K360"/>
    <mergeCell ref="O360:T360"/>
    <mergeCell ref="Z360:AG360"/>
    <mergeCell ref="AH360:AN360"/>
    <mergeCell ref="AT360:AW360"/>
    <mergeCell ref="AX360:AY360"/>
    <mergeCell ref="AS351:AS359"/>
    <mergeCell ref="AT351:AT359"/>
    <mergeCell ref="AU351:AU359"/>
    <mergeCell ref="AV351:AV359"/>
    <mergeCell ref="AW351:AW359"/>
    <mergeCell ref="AX351:AX359"/>
    <mergeCell ref="AC351:AC359"/>
    <mergeCell ref="AD351:AD359"/>
    <mergeCell ref="AE351:AE359"/>
    <mergeCell ref="AF351:AF359"/>
    <mergeCell ref="AG351:AG359"/>
    <mergeCell ref="AR351:AR359"/>
    <mergeCell ref="AO363:AQ363"/>
    <mergeCell ref="AR363:AW363"/>
    <mergeCell ref="AX363:AY363"/>
    <mergeCell ref="AZ363:AZ364"/>
    <mergeCell ref="A365:A371"/>
    <mergeCell ref="X365:X370"/>
    <mergeCell ref="Y365:Y370"/>
    <mergeCell ref="Z365:Z370"/>
    <mergeCell ref="AA365:AA370"/>
    <mergeCell ref="AB365:AB370"/>
    <mergeCell ref="L363:N363"/>
    <mergeCell ref="O363:T363"/>
    <mergeCell ref="U363:W363"/>
    <mergeCell ref="X363:AG363"/>
    <mergeCell ref="AH363:AH364"/>
    <mergeCell ref="AI363:AN363"/>
    <mergeCell ref="A363:A364"/>
    <mergeCell ref="B363:B364"/>
    <mergeCell ref="C363:C364"/>
    <mergeCell ref="D363:D364"/>
    <mergeCell ref="E363:E364"/>
    <mergeCell ref="F363:K363"/>
    <mergeCell ref="AY365:AY370"/>
    <mergeCell ref="AZ365:AZ371"/>
    <mergeCell ref="C371:E371"/>
    <mergeCell ref="F371:K371"/>
    <mergeCell ref="O371:T371"/>
    <mergeCell ref="Z371:AG371"/>
    <mergeCell ref="AH371:AN371"/>
    <mergeCell ref="AT371:AW371"/>
    <mergeCell ref="AX371:AY371"/>
    <mergeCell ref="AS365:AS370"/>
    <mergeCell ref="AT365:AT370"/>
    <mergeCell ref="AU365:AU370"/>
    <mergeCell ref="AV365:AV370"/>
    <mergeCell ref="AW365:AW370"/>
    <mergeCell ref="AX365:AX370"/>
    <mergeCell ref="AC365:AC370"/>
    <mergeCell ref="AD365:AD370"/>
    <mergeCell ref="AE365:AE370"/>
    <mergeCell ref="AF365:AF370"/>
    <mergeCell ref="AG365:AG370"/>
    <mergeCell ref="AR365:AR370"/>
    <mergeCell ref="AO374:AQ374"/>
    <mergeCell ref="AR374:AW374"/>
    <mergeCell ref="AX374:AY374"/>
    <mergeCell ref="AZ374:AZ375"/>
    <mergeCell ref="A376:A382"/>
    <mergeCell ref="X376:X381"/>
    <mergeCell ref="Y376:Y381"/>
    <mergeCell ref="Z376:Z381"/>
    <mergeCell ref="AA376:AA381"/>
    <mergeCell ref="AB376:AB381"/>
    <mergeCell ref="L374:N374"/>
    <mergeCell ref="O374:T374"/>
    <mergeCell ref="U374:W374"/>
    <mergeCell ref="X374:AG374"/>
    <mergeCell ref="AH374:AH375"/>
    <mergeCell ref="AI374:AN374"/>
    <mergeCell ref="A374:A375"/>
    <mergeCell ref="B374:B375"/>
    <mergeCell ref="C374:C375"/>
    <mergeCell ref="D374:D375"/>
    <mergeCell ref="E374:E375"/>
    <mergeCell ref="F374:K374"/>
    <mergeCell ref="AY376:AY381"/>
    <mergeCell ref="AZ376:AZ382"/>
    <mergeCell ref="C382:E382"/>
    <mergeCell ref="F382:K382"/>
    <mergeCell ref="O382:T382"/>
    <mergeCell ref="Z382:AG382"/>
    <mergeCell ref="AH382:AN382"/>
    <mergeCell ref="AT382:AW382"/>
    <mergeCell ref="AX382:AY382"/>
    <mergeCell ref="AS376:AS381"/>
    <mergeCell ref="AT376:AT381"/>
    <mergeCell ref="AU376:AU381"/>
    <mergeCell ref="AV376:AV381"/>
    <mergeCell ref="AW376:AW381"/>
    <mergeCell ref="AX376:AX381"/>
    <mergeCell ref="AC376:AC381"/>
    <mergeCell ref="AD376:AD381"/>
    <mergeCell ref="AE376:AE381"/>
    <mergeCell ref="AF376:AF381"/>
    <mergeCell ref="AG376:AG381"/>
    <mergeCell ref="AR376:AR381"/>
    <mergeCell ref="AO385:AQ385"/>
    <mergeCell ref="AR385:AW385"/>
    <mergeCell ref="AX385:AY385"/>
    <mergeCell ref="AZ385:AZ386"/>
    <mergeCell ref="A387:A404"/>
    <mergeCell ref="X387:X403"/>
    <mergeCell ref="Y387:Y403"/>
    <mergeCell ref="Z387:Z403"/>
    <mergeCell ref="AA387:AA403"/>
    <mergeCell ref="AB387:AB403"/>
    <mergeCell ref="L385:N385"/>
    <mergeCell ref="O385:T385"/>
    <mergeCell ref="U385:W385"/>
    <mergeCell ref="X385:AG385"/>
    <mergeCell ref="AH385:AH386"/>
    <mergeCell ref="AI385:AN385"/>
    <mergeCell ref="A385:A386"/>
    <mergeCell ref="B385:B386"/>
    <mergeCell ref="C385:C386"/>
    <mergeCell ref="D385:D386"/>
    <mergeCell ref="E385:E386"/>
    <mergeCell ref="F385:K385"/>
    <mergeCell ref="AY387:AY403"/>
    <mergeCell ref="AZ387:AZ404"/>
    <mergeCell ref="C404:E404"/>
    <mergeCell ref="F404:K404"/>
    <mergeCell ref="O404:T404"/>
    <mergeCell ref="Z404:AG404"/>
    <mergeCell ref="AH404:AN404"/>
    <mergeCell ref="AT404:AW404"/>
    <mergeCell ref="AX404:AY404"/>
    <mergeCell ref="AS387:AS403"/>
    <mergeCell ref="AT387:AT403"/>
    <mergeCell ref="AU387:AU403"/>
    <mergeCell ref="AV387:AV403"/>
    <mergeCell ref="AW387:AW403"/>
    <mergeCell ref="AX387:AX403"/>
    <mergeCell ref="AC387:AC403"/>
    <mergeCell ref="AD387:AD403"/>
    <mergeCell ref="AE387:AE403"/>
    <mergeCell ref="AF387:AF403"/>
    <mergeCell ref="AG387:AG403"/>
    <mergeCell ref="AR387:AR403"/>
    <mergeCell ref="AO407:AQ407"/>
    <mergeCell ref="AR407:AW407"/>
    <mergeCell ref="AX407:AY407"/>
    <mergeCell ref="AZ407:AZ408"/>
    <mergeCell ref="A409:A416"/>
    <mergeCell ref="X409:X415"/>
    <mergeCell ref="Y409:Y415"/>
    <mergeCell ref="Z409:Z415"/>
    <mergeCell ref="AA409:AA415"/>
    <mergeCell ref="AB409:AB415"/>
    <mergeCell ref="L407:N407"/>
    <mergeCell ref="O407:T407"/>
    <mergeCell ref="U407:W407"/>
    <mergeCell ref="X407:AG407"/>
    <mergeCell ref="AH407:AH408"/>
    <mergeCell ref="AI407:AN407"/>
    <mergeCell ref="A407:A408"/>
    <mergeCell ref="B407:B408"/>
    <mergeCell ref="C407:C408"/>
    <mergeCell ref="D407:D408"/>
    <mergeCell ref="E407:E408"/>
    <mergeCell ref="F407:K407"/>
    <mergeCell ref="AY409:AY415"/>
    <mergeCell ref="AZ409:AZ416"/>
    <mergeCell ref="C416:E416"/>
    <mergeCell ref="F416:K416"/>
    <mergeCell ref="O416:T416"/>
    <mergeCell ref="Z416:AG416"/>
    <mergeCell ref="AH416:AN416"/>
    <mergeCell ref="AT416:AW416"/>
    <mergeCell ref="AX416:AY416"/>
    <mergeCell ref="AS409:AS415"/>
    <mergeCell ref="AT409:AT415"/>
    <mergeCell ref="AU409:AU415"/>
    <mergeCell ref="AV409:AV415"/>
    <mergeCell ref="AW409:AW415"/>
    <mergeCell ref="AX409:AX415"/>
    <mergeCell ref="AC409:AC415"/>
    <mergeCell ref="AD409:AD415"/>
    <mergeCell ref="AE409:AE415"/>
    <mergeCell ref="AF409:AF415"/>
    <mergeCell ref="AG409:AG415"/>
    <mergeCell ref="AR409:AR415"/>
    <mergeCell ref="AO419:AQ419"/>
    <mergeCell ref="AR419:AW419"/>
    <mergeCell ref="AX419:AY419"/>
    <mergeCell ref="AZ419:AZ420"/>
    <mergeCell ref="A421:A427"/>
    <mergeCell ref="X421:X426"/>
    <mergeCell ref="Y421:Y426"/>
    <mergeCell ref="Z421:Z426"/>
    <mergeCell ref="AA421:AA426"/>
    <mergeCell ref="AB421:AB426"/>
    <mergeCell ref="L419:N419"/>
    <mergeCell ref="O419:T419"/>
    <mergeCell ref="U419:W419"/>
    <mergeCell ref="X419:AG419"/>
    <mergeCell ref="AH419:AH420"/>
    <mergeCell ref="AI419:AN419"/>
    <mergeCell ref="A419:A420"/>
    <mergeCell ref="B419:B420"/>
    <mergeCell ref="C419:C420"/>
    <mergeCell ref="D419:D420"/>
    <mergeCell ref="E419:E420"/>
    <mergeCell ref="F419:K419"/>
    <mergeCell ref="AY421:AY426"/>
    <mergeCell ref="AZ421:AZ427"/>
    <mergeCell ref="C427:E427"/>
    <mergeCell ref="F427:K427"/>
    <mergeCell ref="O427:T427"/>
    <mergeCell ref="Z427:AG427"/>
    <mergeCell ref="AH427:AN427"/>
    <mergeCell ref="AT427:AW427"/>
    <mergeCell ref="AX427:AY427"/>
    <mergeCell ref="AS421:AS426"/>
    <mergeCell ref="AT421:AT426"/>
    <mergeCell ref="AU421:AU426"/>
    <mergeCell ref="AV421:AV426"/>
    <mergeCell ref="AW421:AW426"/>
    <mergeCell ref="AX421:AX426"/>
    <mergeCell ref="AC421:AC426"/>
    <mergeCell ref="AD421:AD426"/>
    <mergeCell ref="AE421:AE426"/>
    <mergeCell ref="AF421:AF426"/>
    <mergeCell ref="AG421:AG426"/>
    <mergeCell ref="AR421:AR426"/>
    <mergeCell ref="AO430:AQ430"/>
    <mergeCell ref="AR430:AW430"/>
    <mergeCell ref="AX430:AY430"/>
    <mergeCell ref="AZ430:AZ431"/>
    <mergeCell ref="A432:A436"/>
    <mergeCell ref="X432:X435"/>
    <mergeCell ref="Y432:Y435"/>
    <mergeCell ref="Z432:Z435"/>
    <mergeCell ref="AA432:AA435"/>
    <mergeCell ref="AB432:AB435"/>
    <mergeCell ref="L430:N430"/>
    <mergeCell ref="O430:T430"/>
    <mergeCell ref="U430:W430"/>
    <mergeCell ref="X430:AG430"/>
    <mergeCell ref="AH430:AH431"/>
    <mergeCell ref="AI430:AN430"/>
    <mergeCell ref="A430:A431"/>
    <mergeCell ref="B430:B431"/>
    <mergeCell ref="C430:C431"/>
    <mergeCell ref="D430:D431"/>
    <mergeCell ref="E430:E431"/>
    <mergeCell ref="F430:K430"/>
    <mergeCell ref="AY432:AY435"/>
    <mergeCell ref="AZ432:AZ436"/>
    <mergeCell ref="C436:E436"/>
    <mergeCell ref="F436:K436"/>
    <mergeCell ref="O436:T436"/>
    <mergeCell ref="Z436:AG436"/>
    <mergeCell ref="AH436:AN436"/>
    <mergeCell ref="AT436:AW436"/>
    <mergeCell ref="AX436:AY436"/>
    <mergeCell ref="AS432:AS435"/>
    <mergeCell ref="AT432:AT435"/>
    <mergeCell ref="AU432:AU435"/>
    <mergeCell ref="AV432:AV435"/>
    <mergeCell ref="AW432:AW435"/>
    <mergeCell ref="AX432:AX435"/>
    <mergeCell ref="AC432:AC435"/>
    <mergeCell ref="AD432:AD435"/>
    <mergeCell ref="AE432:AE435"/>
    <mergeCell ref="AF432:AF435"/>
    <mergeCell ref="AG432:AG435"/>
    <mergeCell ref="AR432:AR435"/>
    <mergeCell ref="AJ442:AK442"/>
    <mergeCell ref="AL442:AM442"/>
    <mergeCell ref="AJ443:AK443"/>
    <mergeCell ref="AL443:AM443"/>
    <mergeCell ref="AN443:AO443"/>
    <mergeCell ref="AJ444:AK444"/>
    <mergeCell ref="AL444:AM444"/>
    <mergeCell ref="AN444:AO444"/>
    <mergeCell ref="AJ445:AK445"/>
    <mergeCell ref="AL445:AM445"/>
    <mergeCell ref="AN445:AO445"/>
    <mergeCell ref="AJ446:AK446"/>
    <mergeCell ref="AL446:AM446"/>
    <mergeCell ref="AN446:AO446"/>
    <mergeCell ref="AN441:AO442"/>
    <mergeCell ref="AF443:AI443"/>
    <mergeCell ref="AF444:AI444"/>
    <mergeCell ref="AF445:AI445"/>
    <mergeCell ref="AF446:AI446"/>
    <mergeCell ref="AN458:AO458"/>
    <mergeCell ref="AJ447:AK447"/>
    <mergeCell ref="AL447:AM447"/>
    <mergeCell ref="AN447:AO447"/>
    <mergeCell ref="AJ448:AK448"/>
    <mergeCell ref="AL448:AM448"/>
    <mergeCell ref="AN448:AO448"/>
    <mergeCell ref="AJ449:AK449"/>
    <mergeCell ref="AL449:AM449"/>
    <mergeCell ref="AN449:AO449"/>
    <mergeCell ref="AJ450:AK450"/>
    <mergeCell ref="AL450:AM450"/>
    <mergeCell ref="AN450:AO450"/>
    <mergeCell ref="AJ451:AK451"/>
    <mergeCell ref="AL451:AM451"/>
    <mergeCell ref="AN451:AO451"/>
    <mergeCell ref="AJ452:AK452"/>
    <mergeCell ref="AL452:AM452"/>
    <mergeCell ref="AN452:AO452"/>
    <mergeCell ref="AN459:AO459"/>
    <mergeCell ref="AJ460:AK460"/>
    <mergeCell ref="AL460:AM460"/>
    <mergeCell ref="AN460:AO460"/>
    <mergeCell ref="AJ461:AK461"/>
    <mergeCell ref="AL461:AM461"/>
    <mergeCell ref="AN461:AO461"/>
    <mergeCell ref="AJ462:AK462"/>
    <mergeCell ref="AL462:AM462"/>
    <mergeCell ref="AN462:AO462"/>
    <mergeCell ref="AJ463:AK463"/>
    <mergeCell ref="AL463:AM463"/>
    <mergeCell ref="AN463:AO463"/>
    <mergeCell ref="AJ464:AK464"/>
    <mergeCell ref="AL464:AM464"/>
    <mergeCell ref="AN464:AO464"/>
    <mergeCell ref="AJ453:AK453"/>
    <mergeCell ref="AL453:AM453"/>
    <mergeCell ref="AN453:AO453"/>
    <mergeCell ref="AJ454:AK454"/>
    <mergeCell ref="AL454:AM454"/>
    <mergeCell ref="AN454:AO454"/>
    <mergeCell ref="AJ455:AK455"/>
    <mergeCell ref="AL455:AM455"/>
    <mergeCell ref="AN455:AO455"/>
    <mergeCell ref="AJ456:AK456"/>
    <mergeCell ref="AL456:AM456"/>
    <mergeCell ref="AN456:AO456"/>
    <mergeCell ref="AJ457:AK457"/>
    <mergeCell ref="AL457:AM457"/>
    <mergeCell ref="AN457:AO457"/>
    <mergeCell ref="AJ458:AK458"/>
    <mergeCell ref="AN470:AO470"/>
    <mergeCell ref="AJ471:AK471"/>
    <mergeCell ref="AL471:AM471"/>
    <mergeCell ref="AN471:AO471"/>
    <mergeCell ref="AJ465:AK465"/>
    <mergeCell ref="AJ466:AK466"/>
    <mergeCell ref="AJ467:AK467"/>
    <mergeCell ref="AJ468:AK468"/>
    <mergeCell ref="AJ469:AK469"/>
    <mergeCell ref="AN465:AO465"/>
    <mergeCell ref="AN466:AO466"/>
    <mergeCell ref="AN467:AO467"/>
    <mergeCell ref="AN468:AO468"/>
    <mergeCell ref="AN469:AO469"/>
    <mergeCell ref="AL465:AM465"/>
    <mergeCell ref="AL466:AM466"/>
    <mergeCell ref="AL467:AM467"/>
    <mergeCell ref="AL468:AM468"/>
    <mergeCell ref="AL469:AM469"/>
    <mergeCell ref="AF464:AI464"/>
    <mergeCell ref="AF465:AI465"/>
    <mergeCell ref="AF466:AI466"/>
    <mergeCell ref="AF467:AI467"/>
    <mergeCell ref="AF468:AI468"/>
    <mergeCell ref="AF469:AI469"/>
    <mergeCell ref="AF470:AI470"/>
    <mergeCell ref="AF442:AI442"/>
    <mergeCell ref="AF441:AM441"/>
    <mergeCell ref="AF471:AI471"/>
    <mergeCell ref="AF447:AI447"/>
    <mergeCell ref="AF448:AI448"/>
    <mergeCell ref="AF449:AI449"/>
    <mergeCell ref="AF450:AI450"/>
    <mergeCell ref="AF451:AI451"/>
    <mergeCell ref="AF452:AI452"/>
    <mergeCell ref="AF453:AI453"/>
    <mergeCell ref="AF454:AI454"/>
    <mergeCell ref="AF455:AI455"/>
    <mergeCell ref="AF456:AI456"/>
    <mergeCell ref="AF457:AI457"/>
    <mergeCell ref="AF458:AI458"/>
    <mergeCell ref="AF459:AI459"/>
    <mergeCell ref="AF460:AI460"/>
    <mergeCell ref="AF461:AI461"/>
    <mergeCell ref="AF462:AI462"/>
    <mergeCell ref="AF463:AI463"/>
    <mergeCell ref="AJ470:AK470"/>
    <mergeCell ref="AL470:AM470"/>
    <mergeCell ref="AJ459:AK459"/>
    <mergeCell ref="AL459:AM459"/>
    <mergeCell ref="AL458:AM458"/>
  </mergeCells>
  <phoneticPr fontId="53" type="noConversion"/>
  <pageMargins left="0.7" right="0.7" top="0.75" bottom="0.75" header="0.3" footer="0.3"/>
  <pageSetup paperSize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590C-46F2-486E-9404-A008442F1DF6}">
  <dimension ref="C2:S88"/>
  <sheetViews>
    <sheetView topLeftCell="A10" zoomScale="70" zoomScaleNormal="70" workbookViewId="0">
      <selection activeCell="K7" sqref="K7"/>
    </sheetView>
  </sheetViews>
  <sheetFormatPr baseColWidth="10" defaultRowHeight="15"/>
  <cols>
    <col min="3" max="3" width="37.28515625" customWidth="1"/>
    <col min="4" max="4" width="16" customWidth="1"/>
    <col min="5" max="5" width="19.85546875" customWidth="1"/>
    <col min="6" max="6" width="19" customWidth="1"/>
    <col min="7" max="7" width="17" customWidth="1"/>
    <col min="8" max="8" width="22.7109375" customWidth="1"/>
    <col min="11" max="11" width="38.28515625" customWidth="1"/>
    <col min="12" max="12" width="15.28515625" customWidth="1"/>
    <col min="14" max="14" width="18.5703125" customWidth="1"/>
    <col min="17" max="17" width="14.140625" customWidth="1"/>
  </cols>
  <sheetData>
    <row r="2" spans="3:19">
      <c r="C2" s="876" t="s">
        <v>328</v>
      </c>
      <c r="D2" s="395"/>
      <c r="E2" s="395"/>
      <c r="F2" s="395"/>
      <c r="G2" s="395"/>
      <c r="H2" s="395"/>
    </row>
    <row r="3" spans="3:19">
      <c r="C3" s="395"/>
      <c r="D3" s="395"/>
      <c r="E3" s="395"/>
      <c r="F3" s="395"/>
      <c r="G3" s="395"/>
      <c r="H3" s="395"/>
    </row>
    <row r="4" spans="3:19" ht="15.75" thickBot="1">
      <c r="C4" s="875"/>
      <c r="D4" s="875"/>
      <c r="E4" s="875"/>
      <c r="F4" s="875"/>
      <c r="G4" s="875"/>
      <c r="H4" s="875"/>
    </row>
    <row r="5" spans="3:19" ht="24.75" customHeight="1" thickBot="1">
      <c r="C5" s="759" t="s">
        <v>283</v>
      </c>
      <c r="D5" s="760"/>
      <c r="E5" s="760"/>
      <c r="F5" s="760"/>
      <c r="G5" s="760"/>
      <c r="H5" s="761"/>
      <c r="R5" s="327"/>
      <c r="S5" s="328"/>
    </row>
    <row r="6" spans="3:19" ht="29.25" customHeight="1" thickTop="1" thickBot="1">
      <c r="C6" s="762" t="s">
        <v>284</v>
      </c>
      <c r="D6" s="763"/>
      <c r="E6" s="763"/>
      <c r="F6" s="763"/>
      <c r="G6" s="763"/>
      <c r="H6" s="764"/>
      <c r="R6" s="327"/>
      <c r="S6" s="329"/>
    </row>
    <row r="7" spans="3:19" ht="36.75" customHeight="1" thickBot="1">
      <c r="C7" s="319" t="s">
        <v>285</v>
      </c>
      <c r="D7" s="308" t="s">
        <v>286</v>
      </c>
      <c r="E7" s="308" t="s">
        <v>287</v>
      </c>
      <c r="F7" s="308" t="s">
        <v>288</v>
      </c>
      <c r="G7" s="308" t="s">
        <v>289</v>
      </c>
      <c r="H7" s="320" t="s">
        <v>290</v>
      </c>
      <c r="R7" s="327"/>
      <c r="S7" s="329"/>
    </row>
    <row r="8" spans="3:19" ht="19.5" customHeight="1" thickBot="1">
      <c r="C8" s="303" t="s">
        <v>43</v>
      </c>
      <c r="D8" s="309">
        <f>'5- Valoracion CUALITATIVA'!X51</f>
        <v>12</v>
      </c>
      <c r="E8" s="321">
        <f>'5- Valoracion CUALITATIVA'!AB50</f>
        <v>-18.258594318349004</v>
      </c>
      <c r="F8" s="310">
        <v>0</v>
      </c>
      <c r="G8" s="321">
        <f>H8-E8</f>
        <v>0</v>
      </c>
      <c r="H8" s="324">
        <f>'5- Valoracion CUALITATIVA'!AO50</f>
        <v>-18.258594318349004</v>
      </c>
      <c r="R8" s="327"/>
      <c r="S8" s="329"/>
    </row>
    <row r="9" spans="3:19" ht="19.5" customHeight="1" thickBot="1">
      <c r="C9" s="304" t="s">
        <v>77</v>
      </c>
      <c r="D9" s="311">
        <f>'5- Valoracion CUALITATIVA'!X60</f>
        <v>4</v>
      </c>
      <c r="E9" s="322">
        <f>'5- Valoracion CUALITATIVA'!AB59</f>
        <v>-3.8811909001203846</v>
      </c>
      <c r="F9" s="301">
        <v>0</v>
      </c>
      <c r="G9" s="322">
        <f t="shared" ref="G9:G35" si="0">H9-E9</f>
        <v>0</v>
      </c>
      <c r="H9" s="325">
        <f>'5- Valoracion CUALITATIVA'!AO59</f>
        <v>-3.8811909001203846</v>
      </c>
      <c r="R9" s="327"/>
      <c r="S9" s="329"/>
    </row>
    <row r="10" spans="3:19" ht="18.75" customHeight="1" thickBot="1">
      <c r="C10" s="304" t="s">
        <v>78</v>
      </c>
      <c r="D10" s="311">
        <f>'5- Valoracion CUALITATIVA'!X78</f>
        <v>13</v>
      </c>
      <c r="E10" s="322">
        <f>'5- Valoracion CUALITATIVA'!AB77</f>
        <v>-13.397645022604479</v>
      </c>
      <c r="F10" s="301">
        <v>8</v>
      </c>
      <c r="G10" s="322">
        <f t="shared" si="0"/>
        <v>1.5031718599374564</v>
      </c>
      <c r="H10" s="325">
        <f>'5- Valoracion CUALITATIVA'!AO77</f>
        <v>-11.894473162667023</v>
      </c>
      <c r="R10" s="327"/>
      <c r="S10" s="329"/>
    </row>
    <row r="11" spans="3:19" ht="23.25" customHeight="1" thickBot="1">
      <c r="C11" s="304" t="s">
        <v>79</v>
      </c>
      <c r="D11" s="311">
        <f>'5- Valoracion CUALITATIVA'!X92</f>
        <v>9</v>
      </c>
      <c r="E11" s="322">
        <f>'5- Valoracion CUALITATIVA'!AB91</f>
        <v>-12.541576643280553</v>
      </c>
      <c r="F11" s="301">
        <v>5</v>
      </c>
      <c r="G11" s="322">
        <f t="shared" si="0"/>
        <v>1.6818516791021558</v>
      </c>
      <c r="H11" s="325">
        <f>'5- Valoracion CUALITATIVA'!AO91</f>
        <v>-10.859724964178397</v>
      </c>
      <c r="R11" s="327"/>
      <c r="S11" s="329"/>
    </row>
    <row r="12" spans="3:19" ht="19.5" customHeight="1" thickBot="1">
      <c r="C12" s="304" t="s">
        <v>80</v>
      </c>
      <c r="D12" s="311">
        <f>'5- Valoracion CUALITATIVA'!X105</f>
        <v>8</v>
      </c>
      <c r="E12" s="322">
        <f>'5- Valoracion CUALITATIVA'!AB104</f>
        <v>-8.7141096289421256</v>
      </c>
      <c r="F12" s="301">
        <v>0</v>
      </c>
      <c r="G12" s="322">
        <f t="shared" si="0"/>
        <v>0</v>
      </c>
      <c r="H12" s="325">
        <f>'5- Valoracion CUALITATIVA'!AO104</f>
        <v>-8.7141096289421256</v>
      </c>
      <c r="R12" s="327"/>
      <c r="S12" s="329"/>
    </row>
    <row r="13" spans="3:19" ht="16.5" thickBot="1">
      <c r="C13" s="304" t="s">
        <v>81</v>
      </c>
      <c r="D13" s="311">
        <f>'5- Valoracion CUALITATIVA'!X122</f>
        <v>12</v>
      </c>
      <c r="E13" s="322">
        <f>'5- Valoracion CUALITATIVA'!AB121</f>
        <v>-12.757094090713624</v>
      </c>
      <c r="F13" s="301">
        <v>4</v>
      </c>
      <c r="G13" s="322">
        <f t="shared" si="0"/>
        <v>2.1614266748512811</v>
      </c>
      <c r="H13" s="325">
        <f>'5- Valoracion CUALITATIVA'!AO121</f>
        <v>-10.595667415862343</v>
      </c>
      <c r="R13" s="327"/>
      <c r="S13" s="329"/>
    </row>
    <row r="14" spans="3:19" ht="20.25" customHeight="1" thickBot="1">
      <c r="C14" s="304" t="s">
        <v>50</v>
      </c>
      <c r="D14" s="311">
        <f>'5- Valoracion CUALITATIVA'!X144</f>
        <v>17</v>
      </c>
      <c r="E14" s="322">
        <f>'5- Valoracion CUALITATIVA'!AB143</f>
        <v>-41.595611334405788</v>
      </c>
      <c r="F14" s="301">
        <v>7</v>
      </c>
      <c r="G14" s="322">
        <f t="shared" si="0"/>
        <v>3.2711092478596555</v>
      </c>
      <c r="H14" s="325">
        <f>'5- Valoracion CUALITATIVA'!AO143</f>
        <v>-38.324502086546133</v>
      </c>
      <c r="R14" s="327"/>
      <c r="S14" s="329"/>
    </row>
    <row r="15" spans="3:19" ht="18.75" customHeight="1" thickBot="1">
      <c r="C15" s="304" t="s">
        <v>82</v>
      </c>
      <c r="D15" s="311">
        <f>'5- Valoracion CUALITATIVA'!X164</f>
        <v>15</v>
      </c>
      <c r="E15" s="322">
        <f>'5- Valoracion CUALITATIVA'!AB163</f>
        <v>-21.386504734844632</v>
      </c>
      <c r="F15" s="301">
        <v>5</v>
      </c>
      <c r="G15" s="322">
        <f t="shared" si="0"/>
        <v>3.6599411734795879</v>
      </c>
      <c r="H15" s="325">
        <f>'5- Valoracion CUALITATIVA'!AO163</f>
        <v>-17.726563561365044</v>
      </c>
      <c r="R15" s="327"/>
      <c r="S15" s="329"/>
    </row>
    <row r="16" spans="3:19" ht="17.25" customHeight="1" thickBot="1">
      <c r="C16" s="304" t="s">
        <v>83</v>
      </c>
      <c r="D16" s="311">
        <f>'5- Valoracion CUALITATIVA'!X180</f>
        <v>11</v>
      </c>
      <c r="E16" s="322">
        <f>'5- Valoracion CUALITATIVA'!AB179</f>
        <v>-27.329070437674169</v>
      </c>
      <c r="F16" s="301">
        <v>0</v>
      </c>
      <c r="G16" s="322">
        <f t="shared" si="0"/>
        <v>0</v>
      </c>
      <c r="H16" s="325">
        <f>'5- Valoracion CUALITATIVA'!AO179</f>
        <v>-27.329070437674169</v>
      </c>
      <c r="R16" s="327"/>
      <c r="S16" s="329"/>
    </row>
    <row r="17" spans="3:19" ht="20.25" customHeight="1" thickBot="1">
      <c r="C17" s="305" t="s">
        <v>84</v>
      </c>
      <c r="D17" s="311">
        <f>'5- Valoracion CUALITATIVA'!X203</f>
        <v>17</v>
      </c>
      <c r="E17" s="322">
        <f>'5- Valoracion CUALITATIVA'!AB202</f>
        <v>-27.080342091775492</v>
      </c>
      <c r="F17" s="301">
        <v>4</v>
      </c>
      <c r="G17" s="322">
        <f t="shared" si="0"/>
        <v>4.8145585995476949</v>
      </c>
      <c r="H17" s="325">
        <f>'5- Valoracion CUALITATIVA'!AO202</f>
        <v>-22.265783492227797</v>
      </c>
      <c r="R17" s="327"/>
      <c r="S17" s="329"/>
    </row>
    <row r="18" spans="3:19" ht="18.75" customHeight="1" thickBot="1">
      <c r="C18" s="305" t="s">
        <v>55</v>
      </c>
      <c r="D18" s="311">
        <f>'5- Valoracion CUALITATIVA'!X221</f>
        <v>12</v>
      </c>
      <c r="E18" s="322">
        <f>'5- Valoracion CUALITATIVA'!AB220</f>
        <v>-24.43318654776985</v>
      </c>
      <c r="F18" s="301">
        <v>4</v>
      </c>
      <c r="G18" s="322">
        <f t="shared" si="0"/>
        <v>4.8343598066658657</v>
      </c>
      <c r="H18" s="325">
        <f>'5- Valoracion CUALITATIVA'!AO220</f>
        <v>-19.598826741103984</v>
      </c>
      <c r="R18" s="327"/>
      <c r="S18" s="329"/>
    </row>
    <row r="19" spans="3:19" ht="18" customHeight="1" thickBot="1">
      <c r="C19" s="305" t="s">
        <v>85</v>
      </c>
      <c r="D19" s="311">
        <f>'5- Valoracion CUALITATIVA'!X230</f>
        <v>4</v>
      </c>
      <c r="E19" s="322">
        <f>'5- Valoracion CUALITATIVA'!AB229</f>
        <v>-17.908641694695188</v>
      </c>
      <c r="F19" s="301">
        <v>0</v>
      </c>
      <c r="G19" s="322">
        <f t="shared" si="0"/>
        <v>0</v>
      </c>
      <c r="H19" s="325">
        <f>'5- Valoracion CUALITATIVA'!AO229</f>
        <v>-17.908641694695188</v>
      </c>
      <c r="R19" s="327"/>
      <c r="S19" s="329"/>
    </row>
    <row r="20" spans="3:19" ht="15.75" customHeight="1" thickBot="1">
      <c r="C20" s="305" t="s">
        <v>86</v>
      </c>
      <c r="D20" s="311">
        <f>'5- Valoracion CUALITATIVA'!X240</f>
        <v>4</v>
      </c>
      <c r="E20" s="322">
        <f>'5- Valoracion CUALITATIVA'!AB239</f>
        <v>-23.09560978340533</v>
      </c>
      <c r="F20" s="301">
        <v>0</v>
      </c>
      <c r="G20" s="322">
        <f t="shared" si="0"/>
        <v>0</v>
      </c>
      <c r="H20" s="325">
        <f>'5- Valoracion CUALITATIVA'!AO239</f>
        <v>-23.09560978340533</v>
      </c>
      <c r="R20" s="327"/>
      <c r="S20" s="329"/>
    </row>
    <row r="21" spans="3:19" ht="19.5" customHeight="1" thickBot="1">
      <c r="C21" s="306" t="s">
        <v>88</v>
      </c>
      <c r="D21" s="311">
        <f>'5- Valoracion CUALITATIVA'!X259</f>
        <v>14</v>
      </c>
      <c r="E21" s="322">
        <f>'5- Valoracion CUALITATIVA'!AB258</f>
        <v>-15.913066100952204</v>
      </c>
      <c r="F21" s="301">
        <v>7</v>
      </c>
      <c r="G21" s="322">
        <f t="shared" si="0"/>
        <v>2.5616872171287817</v>
      </c>
      <c r="H21" s="325">
        <f>'5- Valoracion CUALITATIVA'!AO258</f>
        <v>-13.351378883823422</v>
      </c>
      <c r="R21" s="327"/>
      <c r="S21" s="329"/>
    </row>
    <row r="22" spans="3:19" ht="18.75" customHeight="1" thickBot="1">
      <c r="C22" s="306" t="s">
        <v>89</v>
      </c>
      <c r="D22" s="311">
        <f>'5- Valoracion CUALITATIVA'!X274</f>
        <v>9</v>
      </c>
      <c r="E22" s="322">
        <f>'5- Valoracion CUALITATIVA'!AB273</f>
        <v>-8.0622383057110714</v>
      </c>
      <c r="F22" s="301">
        <v>0</v>
      </c>
      <c r="G22" s="322">
        <f t="shared" si="0"/>
        <v>0</v>
      </c>
      <c r="H22" s="325">
        <f>'5- Valoracion CUALITATIVA'!AO273</f>
        <v>-8.0622383057110714</v>
      </c>
      <c r="R22" s="327"/>
      <c r="S22" s="329"/>
    </row>
    <row r="23" spans="3:19" ht="18" customHeight="1" thickBot="1">
      <c r="C23" s="306" t="s">
        <v>90</v>
      </c>
      <c r="D23" s="311">
        <f>'5- Valoracion CUALITATIVA'!X297</f>
        <v>17</v>
      </c>
      <c r="E23" s="322">
        <f>'5- Valoracion CUALITATIVA'!AB296</f>
        <v>-19.26423225427871</v>
      </c>
      <c r="F23" s="301">
        <v>8</v>
      </c>
      <c r="G23" s="322">
        <f t="shared" si="0"/>
        <v>1.3983676540060586</v>
      </c>
      <c r="H23" s="325">
        <f>'5- Valoracion CUALITATIVA'!AO296</f>
        <v>-17.865864600272651</v>
      </c>
      <c r="R23" s="327"/>
      <c r="S23" s="329"/>
    </row>
    <row r="24" spans="3:19" ht="19.5" customHeight="1" thickBot="1">
      <c r="C24" s="306" t="s">
        <v>91</v>
      </c>
      <c r="D24" s="311">
        <f>'5- Valoracion CUALITATIVA'!X311</f>
        <v>9</v>
      </c>
      <c r="E24" s="322">
        <f>'5- Valoracion CUALITATIVA'!AB310</f>
        <v>-12.981963806970445</v>
      </c>
      <c r="F24" s="301">
        <v>0</v>
      </c>
      <c r="G24" s="322">
        <f t="shared" si="0"/>
        <v>0</v>
      </c>
      <c r="H24" s="325">
        <f>'5- Valoracion CUALITATIVA'!AO310</f>
        <v>-12.981963806970445</v>
      </c>
      <c r="R24" s="327"/>
      <c r="S24" s="329"/>
    </row>
    <row r="25" spans="3:19" ht="17.25" customHeight="1" thickBot="1">
      <c r="C25" s="306" t="s">
        <v>93</v>
      </c>
      <c r="D25" s="311">
        <f>'5- Valoracion CUALITATIVA'!X333</f>
        <v>16</v>
      </c>
      <c r="E25" s="322">
        <f>'5- Valoracion CUALITATIVA'!AB332</f>
        <v>-66.98882267093947</v>
      </c>
      <c r="F25" s="301">
        <v>6</v>
      </c>
      <c r="G25" s="322">
        <f t="shared" si="0"/>
        <v>1.6903198199821929</v>
      </c>
      <c r="H25" s="325">
        <f>'5- Valoracion CUALITATIVA'!AO332</f>
        <v>-65.298502850957277</v>
      </c>
      <c r="R25" s="327"/>
      <c r="S25" s="329"/>
    </row>
    <row r="26" spans="3:19" ht="21" customHeight="1" thickBot="1">
      <c r="C26" s="306" t="s">
        <v>95</v>
      </c>
      <c r="D26" s="311">
        <f>'5- Valoracion CUALITATIVA'!X347</f>
        <v>9</v>
      </c>
      <c r="E26" s="322">
        <f>'5- Valoracion CUALITATIVA'!AB346</f>
        <v>-28.29651824327977</v>
      </c>
      <c r="F26" s="301">
        <v>0</v>
      </c>
      <c r="G26" s="322">
        <f t="shared" si="0"/>
        <v>0</v>
      </c>
      <c r="H26" s="325">
        <f>'5- Valoracion CUALITATIVA'!AO346</f>
        <v>-28.29651824327977</v>
      </c>
      <c r="R26" s="327"/>
      <c r="S26" s="327"/>
    </row>
    <row r="27" spans="3:19" ht="18" customHeight="1" thickBot="1">
      <c r="C27" s="307" t="s">
        <v>97</v>
      </c>
      <c r="D27" s="311">
        <f>'5- Valoracion CUALITATIVA'!X362</f>
        <v>10</v>
      </c>
      <c r="E27" s="322">
        <f>'5- Valoracion CUALITATIVA'!AB361</f>
        <v>-17.808950814903906</v>
      </c>
      <c r="F27" s="301">
        <v>0</v>
      </c>
      <c r="G27" s="322">
        <f t="shared" si="0"/>
        <v>0</v>
      </c>
      <c r="H27" s="325">
        <f>'5- Valoracion CUALITATIVA'!AO361</f>
        <v>-17.808950814903906</v>
      </c>
      <c r="R27" s="327"/>
      <c r="S27" s="327"/>
    </row>
    <row r="28" spans="3:19" ht="18.75" customHeight="1" thickBot="1">
      <c r="C28" s="307" t="s">
        <v>98</v>
      </c>
      <c r="D28" s="311">
        <f>'5- Valoracion CUALITATIVA'!X382</f>
        <v>15</v>
      </c>
      <c r="E28" s="322">
        <f>'5- Valoracion CUALITATIVA'!AB381</f>
        <v>-17.439212315849193</v>
      </c>
      <c r="F28" s="301">
        <v>0</v>
      </c>
      <c r="G28" s="322">
        <f t="shared" si="0"/>
        <v>0</v>
      </c>
      <c r="H28" s="325">
        <f>'5- Valoracion CUALITATIVA'!AO381</f>
        <v>-17.439212315849193</v>
      </c>
      <c r="R28" s="327"/>
      <c r="S28" s="327"/>
    </row>
    <row r="29" spans="3:19" ht="19.5" customHeight="1" thickBot="1">
      <c r="C29" s="307" t="s">
        <v>99</v>
      </c>
      <c r="D29" s="311">
        <f>'5- Valoracion CUALITATIVA'!X396</f>
        <v>9</v>
      </c>
      <c r="E29" s="322">
        <f>'5- Valoracion CUALITATIVA'!AB395</f>
        <v>-14.938376008961569</v>
      </c>
      <c r="F29" s="301">
        <v>0</v>
      </c>
      <c r="G29" s="322">
        <f t="shared" si="0"/>
        <v>0</v>
      </c>
      <c r="H29" s="325">
        <f>'5- Valoracion CUALITATIVA'!AO395</f>
        <v>-14.938376008961569</v>
      </c>
      <c r="R29" s="327"/>
      <c r="S29" s="327"/>
    </row>
    <row r="30" spans="3:19" ht="18" customHeight="1" thickBot="1">
      <c r="C30" s="307" t="s">
        <v>68</v>
      </c>
      <c r="D30" s="311">
        <f>'5- Valoracion CUALITATIVA'!X407</f>
        <v>6</v>
      </c>
      <c r="E30" s="322">
        <f>'5- Valoracion CUALITATIVA'!AB406</f>
        <v>11.799249357027859</v>
      </c>
      <c r="F30" s="301">
        <v>0</v>
      </c>
      <c r="G30" s="322">
        <f t="shared" si="0"/>
        <v>0</v>
      </c>
      <c r="H30" s="325">
        <f>'5- Valoracion CUALITATIVA'!AO406</f>
        <v>11.799249357027859</v>
      </c>
      <c r="R30" s="330"/>
      <c r="S30" s="330"/>
    </row>
    <row r="31" spans="3:19" ht="18" customHeight="1" thickTop="1" thickBot="1">
      <c r="C31" s="307" t="s">
        <v>100</v>
      </c>
      <c r="D31" s="311">
        <f>'5- Valoracion CUALITATIVA'!X418</f>
        <v>6</v>
      </c>
      <c r="E31" s="322">
        <f>'5- Valoracion CUALITATIVA'!AB417</f>
        <v>9.5525291696541164</v>
      </c>
      <c r="F31" s="301">
        <v>0</v>
      </c>
      <c r="G31" s="322">
        <f t="shared" si="0"/>
        <v>0</v>
      </c>
      <c r="H31" s="325">
        <f>'5- Valoracion CUALITATIVA'!AO417</f>
        <v>9.5525291696541164</v>
      </c>
      <c r="R31" s="327"/>
      <c r="S31" s="327"/>
    </row>
    <row r="32" spans="3:19" ht="18" customHeight="1" thickBot="1">
      <c r="C32" s="307" t="s">
        <v>101</v>
      </c>
      <c r="D32" s="311">
        <f>'5- Valoracion CUALITATIVA'!X440</f>
        <v>17</v>
      </c>
      <c r="E32" s="322">
        <f>'5- Valoracion CUALITATIVA'!AB439</f>
        <v>28.914546605768411</v>
      </c>
      <c r="F32" s="301">
        <v>0</v>
      </c>
      <c r="G32" s="322">
        <f t="shared" si="0"/>
        <v>0</v>
      </c>
      <c r="H32" s="325">
        <f>'5- Valoracion CUALITATIVA'!AO439</f>
        <v>28.914546605768411</v>
      </c>
      <c r="R32" s="327"/>
      <c r="S32" s="327"/>
    </row>
    <row r="33" spans="3:19" ht="18" customHeight="1" thickBot="1">
      <c r="C33" s="307" t="s">
        <v>95</v>
      </c>
      <c r="D33" s="311">
        <f>'5- Valoracion CUALITATIVA'!X452</f>
        <v>7</v>
      </c>
      <c r="E33" s="322">
        <f>'5- Valoracion CUALITATIVA'!AB451</f>
        <v>-1.6728107256144851</v>
      </c>
      <c r="F33" s="301">
        <v>0</v>
      </c>
      <c r="G33" s="322">
        <f t="shared" si="0"/>
        <v>0</v>
      </c>
      <c r="H33" s="325">
        <f>'5- Valoracion CUALITATIVA'!AO451</f>
        <v>-1.6728107256144851</v>
      </c>
      <c r="R33" s="330"/>
      <c r="S33" s="330"/>
    </row>
    <row r="34" spans="3:19" ht="18" customHeight="1" thickTop="1" thickBot="1">
      <c r="C34" s="307" t="s">
        <v>96</v>
      </c>
      <c r="D34" s="311">
        <f>'5- Valoracion CUALITATIVA'!X463</f>
        <v>6</v>
      </c>
      <c r="E34" s="322">
        <f>'5- Valoracion CUALITATIVA'!AB462</f>
        <v>8.1724737171246691</v>
      </c>
      <c r="F34" s="301">
        <v>0</v>
      </c>
      <c r="G34" s="322">
        <f t="shared" si="0"/>
        <v>0</v>
      </c>
      <c r="H34" s="325">
        <f>'5- Valoracion CUALITATIVA'!AO462</f>
        <v>8.1724737171246691</v>
      </c>
      <c r="R34" s="327"/>
      <c r="S34" s="327"/>
    </row>
    <row r="35" spans="3:19" ht="18" customHeight="1" thickBot="1">
      <c r="C35" s="363" t="s">
        <v>102</v>
      </c>
      <c r="D35" s="312">
        <f>'5- Valoracion CUALITATIVA'!X472</f>
        <v>4</v>
      </c>
      <c r="E35" s="323">
        <f>'5- Valoracion CUALITATIVA'!AB471</f>
        <v>-3.6701688174090012</v>
      </c>
      <c r="F35" s="313">
        <v>0</v>
      </c>
      <c r="G35" s="323">
        <f t="shared" si="0"/>
        <v>0</v>
      </c>
      <c r="H35" s="326">
        <f>'5- Valoracion CUALITATIVA'!AO471</f>
        <v>-3.6701688174090012</v>
      </c>
      <c r="R35" s="327"/>
      <c r="S35" s="327"/>
    </row>
    <row r="36" spans="3:19" ht="18" customHeight="1" thickBot="1">
      <c r="C36" s="368" t="s">
        <v>291</v>
      </c>
      <c r="D36" s="364">
        <f>SUM(D8:D35)</f>
        <v>292</v>
      </c>
      <c r="E36" s="365">
        <f>SUM(E8:E35)</f>
        <v>-400.97673844387532</v>
      </c>
      <c r="F36" s="366">
        <f>SUM(F8:F35)</f>
        <v>58</v>
      </c>
      <c r="G36" s="365">
        <f>SUM(G8:G35)</f>
        <v>27.576793732560731</v>
      </c>
      <c r="H36" s="367">
        <f>SUM(H8:H35)</f>
        <v>-373.39994471131467</v>
      </c>
      <c r="R36" s="327"/>
      <c r="S36" s="327"/>
    </row>
    <row r="37" spans="3:19" ht="15.75" customHeight="1" thickBot="1">
      <c r="C37" s="756" t="s">
        <v>292</v>
      </c>
      <c r="D37" s="757"/>
      <c r="E37" s="757"/>
      <c r="F37" s="757"/>
      <c r="G37" s="757"/>
      <c r="H37" s="758"/>
    </row>
    <row r="38" spans="3:19" ht="18" customHeight="1" thickBot="1">
      <c r="C38" s="314" t="s">
        <v>293</v>
      </c>
      <c r="D38" s="754" t="s">
        <v>300</v>
      </c>
      <c r="E38" s="755"/>
      <c r="F38" s="317" t="s">
        <v>294</v>
      </c>
      <c r="G38" s="317" t="s">
        <v>295</v>
      </c>
      <c r="H38" s="318" t="s">
        <v>296</v>
      </c>
    </row>
    <row r="39" spans="3:19" ht="15.75">
      <c r="C39" s="315" t="s">
        <v>297</v>
      </c>
      <c r="D39" s="750">
        <f>'5- Valoracion CUALITATIVA'!AG3</f>
        <v>132</v>
      </c>
      <c r="E39" s="751"/>
      <c r="F39" s="352">
        <f>'5- Valoracion CUALITATIVA'!$AH$3</f>
        <v>140</v>
      </c>
      <c r="G39" s="352">
        <f>'5- Valoracion CUALITATIVA'!$AI$3</f>
        <v>17</v>
      </c>
      <c r="H39" s="353">
        <f>'5- Valoracion CUALITATIVA'!$AJ$3</f>
        <v>3</v>
      </c>
    </row>
    <row r="40" spans="3:19" ht="16.5" thickBot="1">
      <c r="C40" s="316" t="s">
        <v>298</v>
      </c>
      <c r="D40" s="752">
        <f>D39/SUM(D39:H39)</f>
        <v>0.45205479452054792</v>
      </c>
      <c r="E40" s="753"/>
      <c r="F40" s="354">
        <f>F39/SUM(D39:H39)</f>
        <v>0.47945205479452052</v>
      </c>
      <c r="G40" s="354">
        <f>G39/SUM(D39:H39)</f>
        <v>5.8219178082191778E-2</v>
      </c>
      <c r="H40" s="354">
        <f>H39/SUM(D39:H39)</f>
        <v>1.0273972602739725E-2</v>
      </c>
    </row>
    <row r="41" spans="3:19" ht="16.5" thickBot="1">
      <c r="C41" s="756" t="s">
        <v>299</v>
      </c>
      <c r="D41" s="757"/>
      <c r="E41" s="757"/>
      <c r="F41" s="757"/>
      <c r="G41" s="757"/>
      <c r="H41" s="758"/>
    </row>
    <row r="42" spans="3:19" ht="17.25" customHeight="1" thickBot="1">
      <c r="C42" s="314" t="s">
        <v>293</v>
      </c>
      <c r="D42" s="754" t="s">
        <v>300</v>
      </c>
      <c r="E42" s="755"/>
      <c r="F42" s="317" t="s">
        <v>294</v>
      </c>
      <c r="G42" s="317" t="s">
        <v>295</v>
      </c>
      <c r="H42" s="318" t="s">
        <v>296</v>
      </c>
    </row>
    <row r="43" spans="3:19" ht="15.75">
      <c r="C43" s="315" t="s">
        <v>297</v>
      </c>
      <c r="D43" s="750">
        <f>'5- Valoracion CUALITATIVA'!AN3</f>
        <v>134</v>
      </c>
      <c r="E43" s="751"/>
      <c r="F43" s="352">
        <f>'5- Valoracion CUALITATIVA'!AO3</f>
        <v>156</v>
      </c>
      <c r="G43" s="352">
        <f>'5- Valoracion CUALITATIVA'!AP3</f>
        <v>1</v>
      </c>
      <c r="H43" s="353">
        <f>'5- Valoracion CUALITATIVA'!AQ3</f>
        <v>0</v>
      </c>
    </row>
    <row r="44" spans="3:19" ht="16.5" thickBot="1">
      <c r="C44" s="316" t="s">
        <v>298</v>
      </c>
      <c r="D44" s="752">
        <f>D43/SUM(D43:H43)</f>
        <v>0.46048109965635736</v>
      </c>
      <c r="E44" s="753"/>
      <c r="F44" s="354">
        <f>F43/SUM(D43:H43)</f>
        <v>0.53608247422680411</v>
      </c>
      <c r="G44" s="354">
        <f>G43/SUM(D43:H43)</f>
        <v>3.4364261168384879E-3</v>
      </c>
      <c r="H44" s="354">
        <f>H43/SUM(D43:H43)</f>
        <v>0</v>
      </c>
    </row>
    <row r="48" spans="3:19" ht="15.75" thickBot="1"/>
    <row r="49" spans="3:8" ht="24" thickBot="1">
      <c r="C49" s="739" t="s">
        <v>283</v>
      </c>
      <c r="D49" s="740"/>
      <c r="E49" s="740"/>
      <c r="F49" s="740"/>
      <c r="G49" s="740"/>
      <c r="H49" s="741"/>
    </row>
    <row r="50" spans="3:8" ht="19.5" thickBot="1">
      <c r="C50" s="742" t="s">
        <v>301</v>
      </c>
      <c r="D50" s="743"/>
      <c r="E50" s="743"/>
      <c r="F50" s="743"/>
      <c r="G50" s="743"/>
      <c r="H50" s="744"/>
    </row>
    <row r="51" spans="3:8" ht="32.25" thickBot="1">
      <c r="C51" s="332" t="s">
        <v>285</v>
      </c>
      <c r="D51" s="333" t="s">
        <v>286</v>
      </c>
      <c r="E51" s="333" t="s">
        <v>235</v>
      </c>
      <c r="F51" s="333" t="s">
        <v>288</v>
      </c>
      <c r="G51" s="333" t="s">
        <v>302</v>
      </c>
      <c r="H51" s="334" t="s">
        <v>303</v>
      </c>
    </row>
    <row r="52" spans="3:8" ht="15.75">
      <c r="C52" s="335" t="s">
        <v>43</v>
      </c>
      <c r="D52" s="341">
        <f t="shared" ref="D52:D79" si="1">D8</f>
        <v>12</v>
      </c>
      <c r="E52" s="342">
        <f>'6- Valoración CUANTITATIVA'!AG10</f>
        <v>-0.36500783699059064</v>
      </c>
      <c r="F52" s="331">
        <v>0</v>
      </c>
      <c r="G52" s="342">
        <f t="shared" ref="G52:G79" si="2">H52-E52</f>
        <v>0</v>
      </c>
      <c r="H52" s="343">
        <f>'6- Valoración CUANTITATIVA'!AW10</f>
        <v>-0.36500783699059064</v>
      </c>
    </row>
    <row r="53" spans="3:8" ht="15.75">
      <c r="C53" s="336" t="s">
        <v>77</v>
      </c>
      <c r="D53" s="302">
        <f t="shared" si="1"/>
        <v>4</v>
      </c>
      <c r="E53" s="344">
        <f>'6- Valoración CUANTITATIVA'!AG26</f>
        <v>-0.25398238118131888</v>
      </c>
      <c r="F53" s="301">
        <v>0</v>
      </c>
      <c r="G53" s="344">
        <f t="shared" si="2"/>
        <v>0</v>
      </c>
      <c r="H53" s="345">
        <f>'6- Valoración CUANTITATIVA'!AW26</f>
        <v>-0.25398238118131888</v>
      </c>
    </row>
    <row r="54" spans="3:8" ht="15.75">
      <c r="C54" s="336" t="s">
        <v>78</v>
      </c>
      <c r="D54" s="302">
        <f t="shared" si="1"/>
        <v>13</v>
      </c>
      <c r="E54" s="344">
        <f>'6- Valoración CUANTITATIVA'!AG34</f>
        <v>-9.9653678698848935</v>
      </c>
      <c r="F54" s="301">
        <v>8</v>
      </c>
      <c r="G54" s="344">
        <f t="shared" si="2"/>
        <v>3.9957288839083285</v>
      </c>
      <c r="H54" s="345">
        <f>'6- Valoración CUANTITATIVA'!AW34</f>
        <v>-5.9696389859765651</v>
      </c>
    </row>
    <row r="55" spans="3:8" ht="15.75">
      <c r="C55" s="336" t="s">
        <v>79</v>
      </c>
      <c r="D55" s="302">
        <f t="shared" si="1"/>
        <v>9</v>
      </c>
      <c r="E55" s="344">
        <f>'6- Valoración CUANTITATIVA'!AG52</f>
        <v>-6.965301724137932</v>
      </c>
      <c r="F55" s="301">
        <v>5</v>
      </c>
      <c r="G55" s="344">
        <f t="shared" si="2"/>
        <v>4.8286833855799447</v>
      </c>
      <c r="H55" s="345">
        <f>'6- Valoración CUANTITATIVA'!AW52</f>
        <v>-2.1366183385579869</v>
      </c>
    </row>
    <row r="56" spans="3:8" ht="15.75">
      <c r="C56" s="336" t="s">
        <v>80</v>
      </c>
      <c r="D56" s="302">
        <f t="shared" si="1"/>
        <v>8</v>
      </c>
      <c r="E56" s="344">
        <f>'6- Valoración CUANTITATIVA'!AG66</f>
        <v>-1.2856761193530728</v>
      </c>
      <c r="F56" s="301">
        <v>0</v>
      </c>
      <c r="G56" s="344">
        <f t="shared" si="2"/>
        <v>0</v>
      </c>
      <c r="H56" s="345">
        <f>'6- Valoración CUANTITATIVA'!AW66</f>
        <v>-1.2856761193530728</v>
      </c>
    </row>
    <row r="57" spans="3:8" ht="15.75">
      <c r="C57" s="336" t="s">
        <v>81</v>
      </c>
      <c r="D57" s="302">
        <f t="shared" si="1"/>
        <v>12</v>
      </c>
      <c r="E57" s="344">
        <f>'6- Valoración CUANTITATIVA'!AG79</f>
        <v>-15.248031150400143</v>
      </c>
      <c r="F57" s="301">
        <v>4</v>
      </c>
      <c r="G57" s="344">
        <f t="shared" si="2"/>
        <v>4.8497556797624384</v>
      </c>
      <c r="H57" s="345">
        <f>'6- Valoración CUANTITATIVA'!AW79</f>
        <v>-10.398275470637705</v>
      </c>
    </row>
    <row r="58" spans="3:8" ht="15.75">
      <c r="C58" s="336" t="s">
        <v>50</v>
      </c>
      <c r="D58" s="302">
        <f t="shared" si="1"/>
        <v>17</v>
      </c>
      <c r="E58" s="344">
        <f>'6- Valoración CUANTITATIVA'!AG96</f>
        <v>-20.189020461807129</v>
      </c>
      <c r="F58" s="301">
        <v>7</v>
      </c>
      <c r="G58" s="344">
        <f t="shared" si="2"/>
        <v>13.223935494137105</v>
      </c>
      <c r="H58" s="345">
        <f>'6- Valoración CUANTITATIVA'!AW96</f>
        <v>-6.9650849676700224</v>
      </c>
    </row>
    <row r="59" spans="3:8" ht="15.75">
      <c r="C59" s="336" t="s">
        <v>82</v>
      </c>
      <c r="D59" s="302">
        <f t="shared" si="1"/>
        <v>15</v>
      </c>
      <c r="E59" s="344">
        <f>'6- Valoración CUANTITATIVA'!AG118</f>
        <v>-22.56358409839185</v>
      </c>
      <c r="F59" s="301">
        <v>5</v>
      </c>
      <c r="G59" s="344">
        <f t="shared" si="2"/>
        <v>12.150983265891078</v>
      </c>
      <c r="H59" s="345">
        <f>'6- Valoración CUANTITATIVA'!AW118</f>
        <v>-10.412600832500772</v>
      </c>
    </row>
    <row r="60" spans="3:8" ht="15.75">
      <c r="C60" s="336" t="s">
        <v>83</v>
      </c>
      <c r="D60" s="302">
        <f t="shared" si="1"/>
        <v>11</v>
      </c>
      <c r="E60" s="344">
        <f>'6- Valoración CUANTITATIVA'!AG138</f>
        <v>-9.7068677348559103</v>
      </c>
      <c r="F60" s="301">
        <v>0</v>
      </c>
      <c r="G60" s="344">
        <f t="shared" si="2"/>
        <v>0</v>
      </c>
      <c r="H60" s="345">
        <f>'6- Valoración CUANTITATIVA'!AW138</f>
        <v>-9.7068677348559103</v>
      </c>
    </row>
    <row r="61" spans="3:8" ht="15.75">
      <c r="C61" s="337" t="s">
        <v>84</v>
      </c>
      <c r="D61" s="302">
        <f t="shared" si="1"/>
        <v>17</v>
      </c>
      <c r="E61" s="344">
        <f>'6- Valoración CUANTITATIVA'!AG154</f>
        <v>-11.609022786255412</v>
      </c>
      <c r="F61" s="301">
        <v>4</v>
      </c>
      <c r="G61" s="344">
        <f t="shared" si="2"/>
        <v>3.9502255310381287</v>
      </c>
      <c r="H61" s="345">
        <f>'6- Valoración CUANTITATIVA'!AW154</f>
        <v>-7.6587972552172836</v>
      </c>
    </row>
    <row r="62" spans="3:8" ht="15.75">
      <c r="C62" s="337" t="s">
        <v>55</v>
      </c>
      <c r="D62" s="302">
        <f t="shared" si="1"/>
        <v>12</v>
      </c>
      <c r="E62" s="344">
        <f>'6- Valoración CUANTITATIVA'!AG176</f>
        <v>-12.503563479749756</v>
      </c>
      <c r="F62" s="301">
        <v>4</v>
      </c>
      <c r="G62" s="344">
        <f t="shared" si="2"/>
        <v>3.7645137358427263</v>
      </c>
      <c r="H62" s="345">
        <f>'6- Valoración CUANTITATIVA'!AW176</f>
        <v>-8.7390497439070298</v>
      </c>
    </row>
    <row r="63" spans="3:8" ht="15.75">
      <c r="C63" s="337" t="s">
        <v>85</v>
      </c>
      <c r="D63" s="302">
        <f t="shared" si="1"/>
        <v>4</v>
      </c>
      <c r="E63" s="344">
        <f>'6- Valoración CUANTITATIVA'!AG193</f>
        <v>-12.413421885494984</v>
      </c>
      <c r="F63" s="301">
        <v>0</v>
      </c>
      <c r="G63" s="344">
        <f t="shared" si="2"/>
        <v>0</v>
      </c>
      <c r="H63" s="345">
        <f>'6- Valoración CUANTITATIVA'!AW193</f>
        <v>-12.413421885494982</v>
      </c>
    </row>
    <row r="64" spans="3:8" ht="15.75">
      <c r="C64" s="337" t="s">
        <v>86</v>
      </c>
      <c r="D64" s="302">
        <f t="shared" si="1"/>
        <v>4</v>
      </c>
      <c r="E64" s="344">
        <f>'6- Valoración CUANTITATIVA'!AG202</f>
        <v>-4.2623569223306905</v>
      </c>
      <c r="F64" s="301">
        <v>0</v>
      </c>
      <c r="G64" s="344">
        <f t="shared" si="2"/>
        <v>0</v>
      </c>
      <c r="H64" s="345">
        <f>'6- Valoración CUANTITATIVA'!AW202</f>
        <v>-4.2623569223306905</v>
      </c>
    </row>
    <row r="65" spans="3:10" ht="15.75">
      <c r="C65" s="338" t="s">
        <v>88</v>
      </c>
      <c r="D65" s="302">
        <f t="shared" si="1"/>
        <v>14</v>
      </c>
      <c r="E65" s="344">
        <f>'6- Valoración CUANTITATIVA'!AG211</f>
        <v>-10.231252266880398</v>
      </c>
      <c r="F65" s="301">
        <v>7</v>
      </c>
      <c r="G65" s="344">
        <f t="shared" si="2"/>
        <v>5.2888751991401053</v>
      </c>
      <c r="H65" s="345">
        <f>'6- Valoración CUANTITATIVA'!AW211</f>
        <v>-4.942377067740293</v>
      </c>
    </row>
    <row r="66" spans="3:10" ht="15.75">
      <c r="C66" s="338" t="s">
        <v>89</v>
      </c>
      <c r="D66" s="302">
        <f t="shared" si="1"/>
        <v>9</v>
      </c>
      <c r="E66" s="344">
        <f>'6- Valoración CUANTITATIVA'!AG230</f>
        <v>-10.892120702973269</v>
      </c>
      <c r="F66" s="301">
        <v>0</v>
      </c>
      <c r="G66" s="344">
        <f t="shared" si="2"/>
        <v>0</v>
      </c>
      <c r="H66" s="345">
        <f>'6- Valoración CUANTITATIVA'!AW230</f>
        <v>-10.892120702973269</v>
      </c>
    </row>
    <row r="67" spans="3:10" ht="15.75">
      <c r="C67" s="338" t="s">
        <v>90</v>
      </c>
      <c r="D67" s="302">
        <f t="shared" si="1"/>
        <v>17</v>
      </c>
      <c r="E67" s="344">
        <f>'6- Valoración CUANTITATIVA'!AG244</f>
        <v>-7.2214775179923336</v>
      </c>
      <c r="F67" s="301">
        <v>8</v>
      </c>
      <c r="G67" s="344">
        <f t="shared" si="2"/>
        <v>3.6107387661680392</v>
      </c>
      <c r="H67" s="345">
        <f>'6- Valoración CUANTITATIVA'!AW244</f>
        <v>-3.6107387518242944</v>
      </c>
    </row>
    <row r="68" spans="3:10" ht="15.75">
      <c r="C68" s="338" t="s">
        <v>91</v>
      </c>
      <c r="D68" s="302">
        <f t="shared" si="1"/>
        <v>9</v>
      </c>
      <c r="E68" s="344">
        <f>'6- Valoración CUANTITATIVA'!AG267</f>
        <v>-2.6155239147233935</v>
      </c>
      <c r="F68" s="301">
        <v>0</v>
      </c>
      <c r="G68" s="344">
        <f t="shared" si="2"/>
        <v>0</v>
      </c>
      <c r="H68" s="345">
        <f>'6- Valoración CUANTITATIVA'!AW267</f>
        <v>-2.6155239147233935</v>
      </c>
    </row>
    <row r="69" spans="3:10" ht="15.75">
      <c r="C69" s="338" t="s">
        <v>93</v>
      </c>
      <c r="D69" s="302">
        <f t="shared" si="1"/>
        <v>16</v>
      </c>
      <c r="E69" s="344">
        <f>'6- Valoración CUANTITATIVA'!AG281</f>
        <v>-9.1479405742031759</v>
      </c>
      <c r="F69" s="301">
        <v>6</v>
      </c>
      <c r="G69" s="344">
        <f t="shared" si="2"/>
        <v>3.9259517531674195</v>
      </c>
      <c r="H69" s="345">
        <f>'6- Valoración CUANTITATIVA'!AW281</f>
        <v>-5.2219888210357563</v>
      </c>
    </row>
    <row r="70" spans="3:10" ht="15.75">
      <c r="C70" s="338" t="s">
        <v>95</v>
      </c>
      <c r="D70" s="302">
        <f t="shared" si="1"/>
        <v>9</v>
      </c>
      <c r="E70" s="344">
        <f>'6- Valoración CUANTITATIVA'!AG302</f>
        <v>0</v>
      </c>
      <c r="F70" s="301">
        <v>0</v>
      </c>
      <c r="G70" s="344">
        <f t="shared" si="2"/>
        <v>0</v>
      </c>
      <c r="H70" s="345">
        <f>'6- Valoración CUANTITATIVA'!AW302</f>
        <v>0</v>
      </c>
      <c r="J70" s="47">
        <f>MIN(E52:E79)</f>
        <v>-22.56358409839185</v>
      </c>
    </row>
    <row r="71" spans="3:10" ht="15.75">
      <c r="C71" s="339" t="s">
        <v>97</v>
      </c>
      <c r="D71" s="302">
        <f t="shared" si="1"/>
        <v>10</v>
      </c>
      <c r="E71" s="344">
        <f>'6- Valoración CUANTITATIVA'!AG316</f>
        <v>-4.0634638717058493</v>
      </c>
      <c r="F71" s="301">
        <v>0</v>
      </c>
      <c r="G71" s="344">
        <f t="shared" si="2"/>
        <v>0</v>
      </c>
      <c r="H71" s="345">
        <f>'6- Valoración CUANTITATIVA'!AW316</f>
        <v>-4.0634638717058493</v>
      </c>
      <c r="J71" s="47">
        <f>MAX(E52:E79)</f>
        <v>8.1954955448261444</v>
      </c>
    </row>
    <row r="72" spans="3:10" ht="15.75">
      <c r="C72" s="339" t="s">
        <v>98</v>
      </c>
      <c r="D72" s="302">
        <f t="shared" si="1"/>
        <v>15</v>
      </c>
      <c r="E72" s="344">
        <f>'6- Valoración CUANTITATIVA'!AG331</f>
        <v>3.6288248143695556</v>
      </c>
      <c r="F72" s="301">
        <v>0</v>
      </c>
      <c r="G72" s="344">
        <f t="shared" si="2"/>
        <v>0</v>
      </c>
      <c r="H72" s="345">
        <f>'6- Valoración CUANTITATIVA'!AW331</f>
        <v>3.6288248143695556</v>
      </c>
    </row>
    <row r="73" spans="3:10" ht="15.75">
      <c r="C73" s="339" t="s">
        <v>99</v>
      </c>
      <c r="D73" s="302">
        <f t="shared" si="1"/>
        <v>9</v>
      </c>
      <c r="E73" s="344">
        <f>'6- Valoración CUANTITATIVA'!AG351</f>
        <v>-4.908296843513452</v>
      </c>
      <c r="F73" s="301">
        <v>0</v>
      </c>
      <c r="G73" s="344">
        <f t="shared" si="2"/>
        <v>0</v>
      </c>
      <c r="H73" s="345">
        <f>'6- Valoración CUANTITATIVA'!AW351</f>
        <v>-4.908296843513452</v>
      </c>
    </row>
    <row r="74" spans="3:10" ht="15.75">
      <c r="C74" s="339" t="s">
        <v>68</v>
      </c>
      <c r="D74" s="302">
        <f t="shared" si="1"/>
        <v>6</v>
      </c>
      <c r="E74" s="344">
        <f>'6- Valoración CUANTITATIVA'!AG365</f>
        <v>2.2791875170224398</v>
      </c>
      <c r="F74" s="301">
        <v>0</v>
      </c>
      <c r="G74" s="344">
        <f t="shared" si="2"/>
        <v>0.22791875170224296</v>
      </c>
      <c r="H74" s="345">
        <f>'6- Valoración CUANTITATIVA'!AW365</f>
        <v>2.5071062687246828</v>
      </c>
    </row>
    <row r="75" spans="3:10" ht="15.75">
      <c r="C75" s="339" t="s">
        <v>100</v>
      </c>
      <c r="D75" s="302">
        <f t="shared" si="1"/>
        <v>6</v>
      </c>
      <c r="E75" s="344">
        <f>'6- Valoración CUANTITATIVA'!AG376</f>
        <v>3.6979619153079404</v>
      </c>
      <c r="F75" s="301">
        <v>0</v>
      </c>
      <c r="G75" s="344">
        <f t="shared" si="2"/>
        <v>-3.6979619153079404</v>
      </c>
      <c r="H75" s="345">
        <f>'6- Valoración CUANTITATIVA'!AW376</f>
        <v>0</v>
      </c>
    </row>
    <row r="76" spans="3:10" ht="15.75">
      <c r="C76" s="339" t="s">
        <v>101</v>
      </c>
      <c r="D76" s="302">
        <f t="shared" si="1"/>
        <v>17</v>
      </c>
      <c r="E76" s="344">
        <f>'6- Valoración CUANTITATIVA'!AG387</f>
        <v>8.1954955448261444</v>
      </c>
      <c r="F76" s="301">
        <v>0</v>
      </c>
      <c r="G76" s="344">
        <f t="shared" si="2"/>
        <v>0</v>
      </c>
      <c r="H76" s="345">
        <f>'6- Valoración CUANTITATIVA'!AW387</f>
        <v>8.1954955448261444</v>
      </c>
    </row>
    <row r="77" spans="3:10" ht="15.75">
      <c r="C77" s="339" t="s">
        <v>95</v>
      </c>
      <c r="D77" s="302">
        <f t="shared" si="1"/>
        <v>7</v>
      </c>
      <c r="E77" s="344">
        <f>'6- Valoración CUANTITATIVA'!AG409</f>
        <v>-0.40670837716726965</v>
      </c>
      <c r="F77" s="301">
        <v>0</v>
      </c>
      <c r="G77" s="344">
        <f t="shared" si="2"/>
        <v>0</v>
      </c>
      <c r="H77" s="345">
        <f>'6- Valoración CUANTITATIVA'!AW409</f>
        <v>-0.40670837716726965</v>
      </c>
    </row>
    <row r="78" spans="3:10" ht="15.75">
      <c r="C78" s="339" t="s">
        <v>96</v>
      </c>
      <c r="D78" s="302">
        <f t="shared" si="1"/>
        <v>6</v>
      </c>
      <c r="E78" s="344">
        <f>'6- Valoración CUANTITATIVA'!AG421</f>
        <v>5.335379074093777</v>
      </c>
      <c r="F78" s="301">
        <v>0</v>
      </c>
      <c r="G78" s="344">
        <f t="shared" si="2"/>
        <v>8.3841671164334386E-2</v>
      </c>
      <c r="H78" s="345">
        <f>'6- Valoración CUANTITATIVA'!AW421</f>
        <v>5.4192207452581114</v>
      </c>
    </row>
    <row r="79" spans="3:10" ht="16.5" thickBot="1">
      <c r="C79" s="340" t="s">
        <v>102</v>
      </c>
      <c r="D79" s="346">
        <f t="shared" si="1"/>
        <v>4</v>
      </c>
      <c r="E79" s="347">
        <f>'6- Valoración CUANTITATIVA'!AG432</f>
        <v>1.9632110920757806</v>
      </c>
      <c r="F79" s="313">
        <v>0</v>
      </c>
      <c r="G79" s="347">
        <f t="shared" si="2"/>
        <v>7.8528443683031579E-2</v>
      </c>
      <c r="H79" s="348">
        <f>'6- Valoración CUANTITATIVA'!AW432</f>
        <v>2.0417395357588122</v>
      </c>
    </row>
    <row r="80" spans="3:10" ht="19.5" thickBot="1">
      <c r="C80" s="370" t="s">
        <v>291</v>
      </c>
      <c r="D80" s="369">
        <f>SUM(D52:D79)</f>
        <v>292</v>
      </c>
      <c r="E80" s="349">
        <f>SUM(E52:E79)</f>
        <v>-151.71792856229717</v>
      </c>
      <c r="F80" s="350">
        <f t="shared" ref="F80:G80" si="3">SUM(F52:F79)</f>
        <v>58</v>
      </c>
      <c r="G80" s="350">
        <f t="shared" si="3"/>
        <v>56.281718645876985</v>
      </c>
      <c r="H80" s="351">
        <f>SUM(H52:H79)</f>
        <v>-95.436209916420225</v>
      </c>
    </row>
    <row r="81" spans="3:8" ht="16.5" thickBot="1">
      <c r="C81" s="745" t="s">
        <v>292</v>
      </c>
      <c r="D81" s="746"/>
      <c r="E81" s="746"/>
      <c r="F81" s="746"/>
      <c r="G81" s="746"/>
      <c r="H81" s="747"/>
    </row>
    <row r="82" spans="3:8" ht="16.5" thickBot="1">
      <c r="C82" s="355" t="s">
        <v>293</v>
      </c>
      <c r="D82" s="737" t="s">
        <v>300</v>
      </c>
      <c r="E82" s="738"/>
      <c r="F82" s="360" t="s">
        <v>294</v>
      </c>
      <c r="G82" s="361" t="s">
        <v>295</v>
      </c>
      <c r="H82" s="362" t="s">
        <v>296</v>
      </c>
    </row>
    <row r="83" spans="3:8" ht="15.75">
      <c r="C83" s="356" t="s">
        <v>297</v>
      </c>
      <c r="D83" s="735">
        <f>COUNTIF(E52:E79,"&gt;0")</f>
        <v>6</v>
      </c>
      <c r="E83" s="735"/>
      <c r="F83" s="371">
        <f>COUNTIFS(E52:E79,"&lt;0",E52:E79,"&gt;-8")</f>
        <v>10</v>
      </c>
      <c r="G83" s="371">
        <f>COUNTIFS(E52:E79,"&lt;-8",E52:E79,"&gt;-16")</f>
        <v>9</v>
      </c>
      <c r="H83" s="371">
        <f>COUNTIFS(E52:E79,"&lt;-16",E52:E79,"&gt;-24")</f>
        <v>2</v>
      </c>
    </row>
    <row r="84" spans="3:8" ht="16.5" thickBot="1">
      <c r="C84" s="357" t="s">
        <v>298</v>
      </c>
      <c r="D84" s="749">
        <f>D83/SUM(D83:H83)</f>
        <v>0.22222222222222221</v>
      </c>
      <c r="E84" s="749"/>
      <c r="F84" s="372">
        <f>F83/SUM(D83:H83)</f>
        <v>0.37037037037037035</v>
      </c>
      <c r="G84" s="372">
        <f>G83/SUM(D83:H83)</f>
        <v>0.33333333333333331</v>
      </c>
      <c r="H84" s="354">
        <f>H83/SUM(D83:H83)</f>
        <v>7.407407407407407E-2</v>
      </c>
    </row>
    <row r="85" spans="3:8" ht="16.5" thickBot="1">
      <c r="C85" s="745" t="s">
        <v>299</v>
      </c>
      <c r="D85" s="746"/>
      <c r="E85" s="746"/>
      <c r="F85" s="746"/>
      <c r="G85" s="746"/>
      <c r="H85" s="748"/>
    </row>
    <row r="86" spans="3:8" ht="16.5" thickBot="1">
      <c r="C86" s="358" t="s">
        <v>293</v>
      </c>
      <c r="D86" s="737" t="s">
        <v>300</v>
      </c>
      <c r="E86" s="738"/>
      <c r="F86" s="360" t="s">
        <v>294</v>
      </c>
      <c r="G86" s="361" t="s">
        <v>295</v>
      </c>
      <c r="H86" s="362" t="s">
        <v>296</v>
      </c>
    </row>
    <row r="87" spans="3:8" ht="15.75">
      <c r="C87" s="356" t="s">
        <v>297</v>
      </c>
      <c r="D87" s="735">
        <f>COUNTIF(H52:H79,"&gt;0")</f>
        <v>5</v>
      </c>
      <c r="E87" s="735"/>
      <c r="F87" s="371">
        <f>COUNTIFS(H52:H79,"&lt;0",H52:H79,"&gt;-8")</f>
        <v>15</v>
      </c>
      <c r="G87" s="371">
        <f>COUNTIFS(H52:H79,"&lt;-8",H52:H79,"&gt;-16")</f>
        <v>6</v>
      </c>
      <c r="H87" s="371">
        <f>COUNTIFS(H52:H79,"&lt;-16",H52:H79,"&gt;-24")</f>
        <v>0</v>
      </c>
    </row>
    <row r="88" spans="3:8" ht="16.5" thickBot="1">
      <c r="C88" s="359" t="s">
        <v>298</v>
      </c>
      <c r="D88" s="736">
        <f>D87/SUM(D87:H87)</f>
        <v>0.19230769230769232</v>
      </c>
      <c r="E88" s="736"/>
      <c r="F88" s="354">
        <f>F87/SUM(D87:H87)</f>
        <v>0.57692307692307687</v>
      </c>
      <c r="G88" s="354">
        <f>G87/SUM(D87:H87)</f>
        <v>0.23076923076923078</v>
      </c>
      <c r="H88" s="354">
        <f>H87/SUM(D87:H87)</f>
        <v>0</v>
      </c>
    </row>
  </sheetData>
  <mergeCells count="21">
    <mergeCell ref="C2:H4"/>
    <mergeCell ref="D38:E38"/>
    <mergeCell ref="D40:E40"/>
    <mergeCell ref="C5:H5"/>
    <mergeCell ref="C6:H6"/>
    <mergeCell ref="C37:H37"/>
    <mergeCell ref="D43:E43"/>
    <mergeCell ref="D44:E44"/>
    <mergeCell ref="D42:E42"/>
    <mergeCell ref="C41:H41"/>
    <mergeCell ref="D39:E39"/>
    <mergeCell ref="D87:E87"/>
    <mergeCell ref="D88:E88"/>
    <mergeCell ref="D82:E82"/>
    <mergeCell ref="D86:E86"/>
    <mergeCell ref="C49:H49"/>
    <mergeCell ref="C50:H50"/>
    <mergeCell ref="C81:H81"/>
    <mergeCell ref="C85:H85"/>
    <mergeCell ref="D83:E83"/>
    <mergeCell ref="D84:E84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1- Ponderacion subsistemas</vt:lpstr>
      <vt:lpstr>2- Ponderacion medios</vt:lpstr>
      <vt:lpstr>3- Ponderacion factores</vt:lpstr>
      <vt:lpstr>4- Matriz de Leopold</vt:lpstr>
      <vt:lpstr>5- Valoracion CUALITATIVA</vt:lpstr>
      <vt:lpstr>6- Valoración CUANTITATIVA</vt:lpstr>
      <vt:lpstr>7- Tablas RESUMEN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MARKEL</dc:creator>
  <cp:lastModifiedBy>MARKEL</cp:lastModifiedBy>
  <dcterms:created xsi:type="dcterms:W3CDTF">2022-08-24T16:40:57Z</dcterms:created>
  <dcterms:modified xsi:type="dcterms:W3CDTF">2022-09-17T10:55:32Z</dcterms:modified>
</cp:coreProperties>
</file>