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COPIA DE SEGURIDAD\perer\Documents\Postdoc\2024_Bea\ADDI\"/>
    </mc:Choice>
  </mc:AlternateContent>
  <xr:revisionPtr revIDLastSave="0" documentId="13_ncr:1_{B86961D8-FB44-4245-ACAE-03A88EC345DB}" xr6:coauthVersionLast="47" xr6:coauthVersionMax="47" xr10:uidLastSave="{00000000-0000-0000-0000-000000000000}"/>
  <bookViews>
    <workbookView xWindow="6048" yWindow="0" windowWidth="17160" windowHeight="8880" tabRatio="598" xr2:uid="{00000000-000D-0000-FFFF-FFFF00000000}"/>
  </bookViews>
  <sheets>
    <sheet name="Plantil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P2" i="1" l="1"/>
  <c r="Q2" i="1" s="1"/>
  <c r="X2" i="1" s="1"/>
  <c r="I2" i="1"/>
  <c r="H2" i="1" l="1"/>
  <c r="V2" i="1" l="1"/>
  <c r="R2" i="1"/>
  <c r="J7" i="1" l="1"/>
  <c r="K7" i="1" s="1"/>
  <c r="L7" i="1" s="1"/>
  <c r="J11" i="1"/>
  <c r="J3" i="1"/>
  <c r="K3" i="1" s="1"/>
  <c r="L3" i="1" s="1"/>
  <c r="J5" i="1"/>
  <c r="K5" i="1" s="1"/>
  <c r="L5" i="1" s="1"/>
  <c r="J9" i="1"/>
  <c r="K9" i="1" s="1"/>
  <c r="L9" i="1" s="1"/>
  <c r="J13" i="1"/>
  <c r="K13" i="1" s="1"/>
  <c r="L13" i="1" s="1"/>
  <c r="J17" i="1"/>
  <c r="K17" i="1" s="1"/>
  <c r="L17" i="1" s="1"/>
  <c r="J21" i="1"/>
  <c r="K21" i="1" s="1"/>
  <c r="L21" i="1" s="1"/>
  <c r="J25" i="1"/>
  <c r="K25" i="1" s="1"/>
  <c r="L25" i="1" s="1"/>
  <c r="J15" i="1"/>
  <c r="K15" i="1" s="1"/>
  <c r="L15" i="1" s="1"/>
  <c r="J19" i="1"/>
  <c r="K19" i="1" s="1"/>
  <c r="L19" i="1" s="1"/>
  <c r="J23" i="1"/>
  <c r="K23" i="1" s="1"/>
  <c r="L23" i="1" s="1"/>
  <c r="J24" i="1"/>
  <c r="K24" i="1" s="1"/>
  <c r="L24" i="1" s="1"/>
  <c r="J16" i="1"/>
  <c r="J8" i="1"/>
  <c r="K8" i="1" s="1"/>
  <c r="L8" i="1" s="1"/>
  <c r="J4" i="1"/>
  <c r="K4" i="1" s="1"/>
  <c r="L4" i="1" s="1"/>
  <c r="J10" i="1"/>
  <c r="K10" i="1" s="1"/>
  <c r="L10" i="1" s="1"/>
  <c r="J22" i="1"/>
  <c r="K22" i="1" s="1"/>
  <c r="L22" i="1" s="1"/>
  <c r="J14" i="1"/>
  <c r="K14" i="1" s="1"/>
  <c r="L14" i="1" s="1"/>
  <c r="J6" i="1"/>
  <c r="K6" i="1" s="1"/>
  <c r="L6" i="1" s="1"/>
  <c r="J12" i="1"/>
  <c r="K12" i="1" s="1"/>
  <c r="L12" i="1" s="1"/>
  <c r="J18" i="1"/>
  <c r="K18" i="1" s="1"/>
  <c r="L18" i="1" s="1"/>
  <c r="J20" i="1"/>
  <c r="K20" i="1" s="1"/>
  <c r="L20" i="1" s="1"/>
  <c r="J2" i="1"/>
  <c r="K16" i="1" l="1"/>
  <c r="AD2" i="1"/>
  <c r="K11" i="1"/>
  <c r="L11" i="1" s="1"/>
  <c r="AC2" i="1"/>
  <c r="K2" i="1"/>
  <c r="L2" i="1" s="1"/>
  <c r="L16" i="1" l="1"/>
  <c r="T2" i="1" s="1"/>
  <c r="U2" i="1" s="1"/>
  <c r="Y2" i="1" s="1"/>
  <c r="AA2" i="1"/>
  <c r="M24" i="1"/>
  <c r="N24" i="1" s="1"/>
  <c r="M2" i="1"/>
  <c r="M13" i="1" l="1"/>
  <c r="N13" i="1" s="1"/>
  <c r="M20" i="1"/>
  <c r="N20" i="1" s="1"/>
  <c r="M22" i="1"/>
  <c r="N22" i="1" s="1"/>
  <c r="M8" i="1"/>
  <c r="N8" i="1" s="1"/>
  <c r="M11" i="1"/>
  <c r="N11" i="1" s="1"/>
  <c r="AE2" i="1"/>
  <c r="M6" i="1"/>
  <c r="N6" i="1" s="1"/>
  <c r="M18" i="1"/>
  <c r="N18" i="1" s="1"/>
  <c r="M4" i="1"/>
  <c r="N4" i="1" s="1"/>
  <c r="M17" i="1"/>
  <c r="N17" i="1" s="1"/>
  <c r="M16" i="1"/>
  <c r="M25" i="1"/>
  <c r="N25" i="1" s="1"/>
  <c r="M9" i="1"/>
  <c r="N9" i="1" s="1"/>
  <c r="M23" i="1"/>
  <c r="N23" i="1" s="1"/>
  <c r="M7" i="1"/>
  <c r="N7" i="1" s="1"/>
  <c r="M14" i="1"/>
  <c r="N14" i="1" s="1"/>
  <c r="M12" i="1"/>
  <c r="N12" i="1" s="1"/>
  <c r="M21" i="1"/>
  <c r="N21" i="1" s="1"/>
  <c r="M5" i="1"/>
  <c r="N5" i="1" s="1"/>
  <c r="M19" i="1"/>
  <c r="N19" i="1" s="1"/>
  <c r="M3" i="1"/>
  <c r="N3" i="1" s="1"/>
  <c r="M10" i="1"/>
  <c r="N10" i="1" s="1"/>
  <c r="M15" i="1"/>
  <c r="N15" i="1" s="1"/>
  <c r="N2" i="1"/>
  <c r="N16" i="1" l="1"/>
  <c r="AB2" i="1" s="1"/>
  <c r="Z2" i="1"/>
</calcChain>
</file>

<file path=xl/sharedStrings.xml><?xml version="1.0" encoding="utf-8"?>
<sst xmlns="http://schemas.openxmlformats.org/spreadsheetml/2006/main" count="52" uniqueCount="27">
  <si>
    <t>Species</t>
  </si>
  <si>
    <t>Sample</t>
  </si>
  <si>
    <t>P</t>
  </si>
  <si>
    <t>Date</t>
  </si>
  <si>
    <t>DW (g)</t>
  </si>
  <si>
    <t>ψ (Mpa)</t>
  </si>
  <si>
    <t>Ws (g)</t>
  </si>
  <si>
    <t>Leaf water (g)</t>
  </si>
  <si>
    <t>RWC</t>
  </si>
  <si>
    <t>RWC(%)</t>
  </si>
  <si>
    <t>100-RWC</t>
  </si>
  <si>
    <r>
      <t>ψ</t>
    </r>
    <r>
      <rPr>
        <vertAlign val="subscript"/>
        <sz val="11"/>
        <color theme="1"/>
        <rFont val="Calibri"/>
        <family val="1"/>
        <scheme val="minor"/>
      </rPr>
      <t>o</t>
    </r>
    <r>
      <rPr>
        <sz val="11"/>
        <color theme="1"/>
        <rFont val="Calibri"/>
        <family val="1"/>
        <scheme val="minor"/>
      </rPr>
      <t xml:space="preserve"> (Mpa)</t>
    </r>
  </si>
  <si>
    <r>
      <t>ψ</t>
    </r>
    <r>
      <rPr>
        <vertAlign val="subscript"/>
        <sz val="11"/>
        <color theme="1"/>
        <rFont val="Calibri"/>
        <family val="1"/>
        <scheme val="minor"/>
      </rPr>
      <t>p</t>
    </r>
    <r>
      <rPr>
        <sz val="11"/>
        <color theme="1"/>
        <rFont val="Calibri"/>
        <family val="1"/>
        <scheme val="minor"/>
      </rPr>
      <t xml:space="preserve"> (Mpa)</t>
    </r>
  </si>
  <si>
    <t>Slope</t>
  </si>
  <si>
    <t>Intercept = Saturated Water Content (g)</t>
  </si>
  <si>
    <t>n</t>
  </si>
  <si>
    <t>Intercept</t>
  </si>
  <si>
    <t>SWC</t>
  </si>
  <si>
    <r>
      <rPr>
        <sz val="11"/>
        <color theme="1"/>
        <rFont val="Calibri"/>
        <family val="2"/>
        <scheme val="minor"/>
      </rPr>
      <t>ψ</t>
    </r>
    <r>
      <rPr>
        <vertAlign val="subscript"/>
        <sz val="11"/>
        <color theme="1"/>
        <rFont val="Calibri"/>
        <family val="1"/>
        <scheme val="minor"/>
      </rPr>
      <t>o</t>
    </r>
    <r>
      <rPr>
        <sz val="11"/>
        <color theme="1"/>
        <rFont val="Calibri"/>
        <family val="1"/>
        <scheme val="minor"/>
      </rPr>
      <t xml:space="preserve"> (Mpa)</t>
    </r>
  </si>
  <si>
    <r>
      <t>ψ</t>
    </r>
    <r>
      <rPr>
        <vertAlign val="subscript"/>
        <sz val="11"/>
        <color theme="1"/>
        <rFont val="Calibri"/>
        <family val="1"/>
        <scheme val="minor"/>
      </rPr>
      <t>TLP</t>
    </r>
    <r>
      <rPr>
        <sz val="11"/>
        <color theme="1"/>
        <rFont val="Calibri"/>
        <family val="1"/>
        <scheme val="minor"/>
      </rPr>
      <t xml:space="preserve"> (Mpa)</t>
    </r>
  </si>
  <si>
    <r>
      <t>RWC</t>
    </r>
    <r>
      <rPr>
        <vertAlign val="subscript"/>
        <sz val="11"/>
        <color theme="1"/>
        <rFont val="Calibri"/>
        <family val="1"/>
        <scheme val="minor"/>
      </rPr>
      <t>TLP</t>
    </r>
    <r>
      <rPr>
        <sz val="11"/>
        <color theme="1"/>
        <rFont val="Calibri"/>
        <family val="1"/>
        <scheme val="minor"/>
      </rPr>
      <t xml:space="preserve"> (%)</t>
    </r>
  </si>
  <si>
    <t>ε (Mpa)</t>
  </si>
  <si>
    <r>
      <t>C</t>
    </r>
    <r>
      <rPr>
        <vertAlign val="subscript"/>
        <sz val="11"/>
        <color theme="1"/>
        <rFont val="Calibri"/>
        <family val="1"/>
        <scheme val="minor"/>
      </rPr>
      <t>FT</t>
    </r>
    <r>
      <rPr>
        <sz val="11"/>
        <color theme="1"/>
        <rFont val="Calibri"/>
        <family val="1"/>
        <scheme val="minor"/>
      </rPr>
      <t xml:space="preserve"> (Mpa</t>
    </r>
    <r>
      <rPr>
        <vertAlign val="superscript"/>
        <sz val="11"/>
        <color theme="1"/>
        <rFont val="Calibri"/>
        <family val="1"/>
        <scheme val="minor"/>
      </rPr>
      <t>-1</t>
    </r>
    <r>
      <rPr>
        <sz val="11"/>
        <color theme="1"/>
        <rFont val="Calibri"/>
        <family val="1"/>
        <scheme val="minor"/>
      </rPr>
      <t>)</t>
    </r>
  </si>
  <si>
    <r>
      <t>C</t>
    </r>
    <r>
      <rPr>
        <vertAlign val="subscript"/>
        <sz val="11"/>
        <color theme="1"/>
        <rFont val="Calibri"/>
        <family val="1"/>
        <scheme val="minor"/>
      </rPr>
      <t>TLP</t>
    </r>
    <r>
      <rPr>
        <sz val="11"/>
        <color theme="1"/>
        <rFont val="Calibri"/>
        <family val="1"/>
        <scheme val="minor"/>
      </rPr>
      <t xml:space="preserve"> (Mpa</t>
    </r>
    <r>
      <rPr>
        <vertAlign val="superscript"/>
        <sz val="11"/>
        <color theme="1"/>
        <rFont val="Calibri"/>
        <family val="1"/>
        <scheme val="minor"/>
      </rPr>
      <t>-1</t>
    </r>
    <r>
      <rPr>
        <sz val="11"/>
        <color theme="1"/>
        <rFont val="Calibri"/>
        <family val="1"/>
        <scheme val="minor"/>
      </rPr>
      <t>)</t>
    </r>
  </si>
  <si>
    <r>
      <t>-1/ψ (Mpa</t>
    </r>
    <r>
      <rPr>
        <vertAlign val="subscript"/>
        <sz val="11"/>
        <color theme="1"/>
        <rFont val="Calibri"/>
        <family val="1"/>
        <scheme val="minor"/>
      </rPr>
      <t>-1</t>
    </r>
    <r>
      <rPr>
        <sz val="11"/>
        <color theme="1"/>
        <rFont val="Calibri"/>
        <family val="1"/>
        <scheme val="minor"/>
      </rPr>
      <t>)</t>
    </r>
  </si>
  <si>
    <t>Trichostomopsis umbrosa</t>
  </si>
  <si>
    <r>
      <rPr>
        <b/>
        <i/>
        <sz val="11"/>
        <color rgb="FF000000"/>
        <rFont val="Times New Roman"/>
        <family val="1"/>
      </rPr>
      <t>a</t>
    </r>
    <r>
      <rPr>
        <b/>
        <vertAlign val="subscript"/>
        <sz val="11"/>
        <color rgb="FF000000"/>
        <rFont val="Times New Roman"/>
        <family val="1"/>
      </rPr>
      <t>f</t>
    </r>
    <r>
      <rPr>
        <b/>
        <sz val="11"/>
        <color indexed="8"/>
        <rFont val="Times New Roman"/>
        <family val="1"/>
      </rPr>
      <t xml:space="preserve"> (%)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</si>
</sst>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vertAlign val="subscript"/>
      <sz val="11"/>
      <color theme="1"/>
      <name val="Calibri"/>
      <family val="1"/>
      <scheme val="minor"/>
    </font>
    <font>
      <sz val="11"/>
      <color theme="1"/>
      <name val="Calibri"/>
      <family val="1"/>
      <scheme val="minor"/>
    </font>
    <font>
      <b/>
      <sz val="11"/>
      <color indexed="8"/>
      <name val="Times New Roman"/>
      <family val="2"/>
    </font>
    <font>
      <vertAlign val="superscript"/>
      <sz val="11"/>
      <color theme="1"/>
      <name val="Calibri"/>
      <family val="1"/>
      <scheme val="minor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b/>
      <vertAlign val="subscript"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1" xfId="1" applyBorder="1"/>
    <xf numFmtId="14" fontId="1" fillId="0" borderId="1" xfId="1" applyNumberFormat="1" applyBorder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4" borderId="0" xfId="1" applyFont="1" applyFill="1" applyAlignment="1">
      <alignment horizontal="center"/>
    </xf>
    <xf numFmtId="0" fontId="2" fillId="0" borderId="0" xfId="1" quotePrefix="1" applyFont="1" applyAlignment="1">
      <alignment horizontal="center"/>
    </xf>
    <xf numFmtId="0" fontId="2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6" fillId="0" borderId="0" xfId="1" applyFont="1"/>
    <xf numFmtId="0" fontId="9" fillId="0" borderId="0" xfId="1" applyFont="1" applyAlignment="1">
      <alignment horizontal="center"/>
    </xf>
    <xf numFmtId="14" fontId="1" fillId="0" borderId="0" xfId="1" applyNumberFormat="1"/>
    <xf numFmtId="165" fontId="1" fillId="3" borderId="0" xfId="1" applyNumberFormat="1" applyFill="1" applyAlignment="1">
      <alignment horizontal="right"/>
    </xf>
    <xf numFmtId="0" fontId="1" fillId="3" borderId="0" xfId="1" applyFill="1" applyAlignment="1">
      <alignment horizontal="left"/>
    </xf>
    <xf numFmtId="165" fontId="1" fillId="3" borderId="0" xfId="1" applyNumberFormat="1" applyFill="1"/>
    <xf numFmtId="0" fontId="1" fillId="3" borderId="0" xfId="1" applyFill="1"/>
    <xf numFmtId="164" fontId="8" fillId="0" borderId="0" xfId="1" applyNumberFormat="1" applyFont="1"/>
    <xf numFmtId="164" fontId="8" fillId="0" borderId="0" xfId="1" applyNumberFormat="1" applyFont="1" applyAlignment="1">
      <alignment horizontal="right"/>
    </xf>
    <xf numFmtId="166" fontId="8" fillId="0" borderId="0" xfId="1" applyNumberFormat="1" applyFont="1"/>
    <xf numFmtId="0" fontId="9" fillId="0" borderId="1" xfId="1" applyFont="1" applyBorder="1" applyAlignment="1">
      <alignment horizontal="center"/>
    </xf>
    <xf numFmtId="0" fontId="0" fillId="0" borderId="1" xfId="0" applyBorder="1"/>
    <xf numFmtId="0" fontId="1" fillId="5" borderId="0" xfId="1" applyFill="1"/>
    <xf numFmtId="0" fontId="0" fillId="6" borderId="0" xfId="0" applyFill="1"/>
    <xf numFmtId="0" fontId="1" fillId="6" borderId="0" xfId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ES" sz="1000" b="1">
                <a:latin typeface="Times New Roman" panose="02020603050405020304" pitchFamily="18" charset="0"/>
                <a:cs typeface="Times New Roman" panose="02020603050405020304" pitchFamily="18" charset="0"/>
              </a:rPr>
              <a:t>Leaf water (g)</a:t>
            </a:r>
            <a:endParaRPr lang="es-ES" sz="1000" b="1" baseline="-25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xVal>
            <c:numRef>
              <c:f>Plantilla!$I$2:$I$25</c:f>
              <c:numCache>
                <c:formatCode>General</c:formatCode>
                <c:ptCount val="24"/>
                <c:pt idx="0">
                  <c:v>4.9800000000000746E-2</c:v>
                </c:pt>
                <c:pt idx="1">
                  <c:v>4.6100000000002264E-2</c:v>
                </c:pt>
                <c:pt idx="2">
                  <c:v>4.3700000000000752E-2</c:v>
                </c:pt>
                <c:pt idx="3">
                  <c:v>4.129999999999924E-2</c:v>
                </c:pt>
                <c:pt idx="4">
                  <c:v>3.9100000000000815E-2</c:v>
                </c:pt>
                <c:pt idx="5">
                  <c:v>3.720000000000169E-2</c:v>
                </c:pt>
                <c:pt idx="6">
                  <c:v>3.4600000000000644E-2</c:v>
                </c:pt>
                <c:pt idx="7">
                  <c:v>3.300000000000082E-2</c:v>
                </c:pt>
                <c:pt idx="8">
                  <c:v>3.000000000000071E-2</c:v>
                </c:pt>
                <c:pt idx="9">
                  <c:v>2.8000000000001819E-2</c:v>
                </c:pt>
                <c:pt idx="10">
                  <c:v>2.579999999999984E-2</c:v>
                </c:pt>
                <c:pt idx="11">
                  <c:v>2.4499999999999317E-2</c:v>
                </c:pt>
                <c:pt idx="12">
                  <c:v>2.2799999999999727E-2</c:v>
                </c:pt>
                <c:pt idx="13">
                  <c:v>2.129999999999967E-2</c:v>
                </c:pt>
                <c:pt idx="14">
                  <c:v>1.9500000000000312E-2</c:v>
                </c:pt>
                <c:pt idx="15">
                  <c:v>1.8900000000001711E-2</c:v>
                </c:pt>
                <c:pt idx="16">
                  <c:v>1.7500000000001421E-2</c:v>
                </c:pt>
                <c:pt idx="17">
                  <c:v>1.6300000000000665E-2</c:v>
                </c:pt>
                <c:pt idx="18">
                  <c:v>1.5399999999999209E-2</c:v>
                </c:pt>
                <c:pt idx="19">
                  <c:v>1.440000000000154E-2</c:v>
                </c:pt>
                <c:pt idx="20">
                  <c:v>1.2499999999998863E-2</c:v>
                </c:pt>
                <c:pt idx="21">
                  <c:v>1.1200000000001892E-2</c:v>
                </c:pt>
                <c:pt idx="22">
                  <c:v>1.0300000000000437E-2</c:v>
                </c:pt>
                <c:pt idx="23">
                  <c:v>8.7000000000006135E-3</c:v>
                </c:pt>
              </c:numCache>
            </c:numRef>
          </c:xVal>
          <c:yVal>
            <c:numRef>
              <c:f>Plantilla!$G$2:$G$25</c:f>
              <c:numCache>
                <c:formatCode>General</c:formatCode>
                <c:ptCount val="24"/>
                <c:pt idx="0">
                  <c:v>-0.15</c:v>
                </c:pt>
                <c:pt idx="1">
                  <c:v>-0.1</c:v>
                </c:pt>
                <c:pt idx="2">
                  <c:v>-0.11</c:v>
                </c:pt>
                <c:pt idx="3">
                  <c:v>-0.17</c:v>
                </c:pt>
                <c:pt idx="4">
                  <c:v>-0.21</c:v>
                </c:pt>
                <c:pt idx="5">
                  <c:v>-0.26</c:v>
                </c:pt>
                <c:pt idx="6">
                  <c:v>-0.34</c:v>
                </c:pt>
                <c:pt idx="7">
                  <c:v>-0.44</c:v>
                </c:pt>
                <c:pt idx="8">
                  <c:v>-0.56000000000000005</c:v>
                </c:pt>
                <c:pt idx="9">
                  <c:v>-0.67</c:v>
                </c:pt>
                <c:pt idx="10">
                  <c:v>-0.89</c:v>
                </c:pt>
                <c:pt idx="11">
                  <c:v>-1.04</c:v>
                </c:pt>
                <c:pt idx="12">
                  <c:v>-1.25</c:v>
                </c:pt>
                <c:pt idx="13">
                  <c:v>-1.53</c:v>
                </c:pt>
                <c:pt idx="14">
                  <c:v>-1.76</c:v>
                </c:pt>
                <c:pt idx="15">
                  <c:v>-1.93</c:v>
                </c:pt>
                <c:pt idx="16">
                  <c:v>-2.17</c:v>
                </c:pt>
                <c:pt idx="17">
                  <c:v>-2.2799999999999998</c:v>
                </c:pt>
                <c:pt idx="18">
                  <c:v>-2.46</c:v>
                </c:pt>
                <c:pt idx="19">
                  <c:v>-2.61</c:v>
                </c:pt>
                <c:pt idx="20">
                  <c:v>-3.04</c:v>
                </c:pt>
                <c:pt idx="21">
                  <c:v>-3.31</c:v>
                </c:pt>
                <c:pt idx="22">
                  <c:v>-3.58</c:v>
                </c:pt>
                <c:pt idx="23">
                  <c:v>-4.16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BD-4E1C-98F4-0C2723317F8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55000"/>
                </a:schemeClr>
              </a:solidFill>
              <a:ln w="9525">
                <a:solidFill>
                  <a:schemeClr val="dk1">
                    <a:tint val="5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dk1">
                    <a:tint val="5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Plantilla!$I$11:$I$16</c:f>
              <c:numCache>
                <c:formatCode>General</c:formatCode>
                <c:ptCount val="6"/>
                <c:pt idx="0">
                  <c:v>2.8000000000001819E-2</c:v>
                </c:pt>
                <c:pt idx="1">
                  <c:v>2.579999999999984E-2</c:v>
                </c:pt>
                <c:pt idx="2">
                  <c:v>2.4499999999999317E-2</c:v>
                </c:pt>
                <c:pt idx="3">
                  <c:v>2.2799999999999727E-2</c:v>
                </c:pt>
                <c:pt idx="4">
                  <c:v>2.129999999999967E-2</c:v>
                </c:pt>
                <c:pt idx="5">
                  <c:v>1.9500000000000312E-2</c:v>
                </c:pt>
              </c:numCache>
            </c:numRef>
          </c:xVal>
          <c:yVal>
            <c:numRef>
              <c:f>Plantilla!$G$11:$G$16</c:f>
              <c:numCache>
                <c:formatCode>General</c:formatCode>
                <c:ptCount val="6"/>
                <c:pt idx="0">
                  <c:v>-0.67</c:v>
                </c:pt>
                <c:pt idx="1">
                  <c:v>-0.89</c:v>
                </c:pt>
                <c:pt idx="2">
                  <c:v>-1.04</c:v>
                </c:pt>
                <c:pt idx="3">
                  <c:v>-1.25</c:v>
                </c:pt>
                <c:pt idx="4">
                  <c:v>-1.53</c:v>
                </c:pt>
                <c:pt idx="5">
                  <c:v>-1.76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BD-4E1C-98F4-0C2723317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79298912"/>
        <c:axId val="-479298368"/>
      </c:scatterChart>
      <c:valAx>
        <c:axId val="-479298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100-RWC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-479298368"/>
        <c:crosses val="autoZero"/>
        <c:crossBetween val="midCat"/>
      </c:valAx>
      <c:valAx>
        <c:axId val="-4792983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ψ (</a:t>
                </a: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-47929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Plantilla!$L$5:$L$25</c:f>
              <c:numCache>
                <c:formatCode>General</c:formatCode>
                <c:ptCount val="21"/>
                <c:pt idx="0">
                  <c:v>-26.334770786293831</c:v>
                </c:pt>
                <c:pt idx="1">
                  <c:v>-19.605073553130325</c:v>
                </c:pt>
                <c:pt idx="2">
                  <c:v>-13.793062306305814</c:v>
                </c:pt>
                <c:pt idx="3">
                  <c:v>-5.8397837580127714</c:v>
                </c:pt>
                <c:pt idx="4">
                  <c:v>-0.94545849752726951</c:v>
                </c:pt>
                <c:pt idx="5">
                  <c:v>8.231401365884409</c:v>
                </c:pt>
                <c:pt idx="6">
                  <c:v>14.349307941488576</c:v>
                </c:pt>
                <c:pt idx="7">
                  <c:v>21.079005174662939</c:v>
                </c:pt>
                <c:pt idx="8">
                  <c:v>25.05564444880946</c:v>
                </c:pt>
                <c:pt idx="9">
                  <c:v>30.255865038074631</c:v>
                </c:pt>
                <c:pt idx="10">
                  <c:v>34.844294969780492</c:v>
                </c:pt>
                <c:pt idx="11">
                  <c:v>40.350410887825326</c:v>
                </c:pt>
                <c:pt idx="12">
                  <c:v>42.185782860503316</c:v>
                </c:pt>
                <c:pt idx="13">
                  <c:v>46.4683174634295</c:v>
                </c:pt>
                <c:pt idx="14">
                  <c:v>50.139061408796344</c:v>
                </c:pt>
                <c:pt idx="15">
                  <c:v>52.892119367824201</c:v>
                </c:pt>
                <c:pt idx="16">
                  <c:v>55.951072655620848</c:v>
                </c:pt>
                <c:pt idx="17">
                  <c:v>61.763083902456223</c:v>
                </c:pt>
                <c:pt idx="18">
                  <c:v>65.739723176591866</c:v>
                </c:pt>
                <c:pt idx="19">
                  <c:v>68.492781135619722</c:v>
                </c:pt>
                <c:pt idx="20">
                  <c:v>73.387106396105239</c:v>
                </c:pt>
              </c:numCache>
            </c:numRef>
          </c:xVal>
          <c:yVal>
            <c:numRef>
              <c:f>Plantilla!$H$5:$H$25</c:f>
              <c:numCache>
                <c:formatCode>General</c:formatCode>
                <c:ptCount val="21"/>
                <c:pt idx="0">
                  <c:v>5.8823529411764701</c:v>
                </c:pt>
                <c:pt idx="1">
                  <c:v>4.7619047619047619</c:v>
                </c:pt>
                <c:pt idx="2">
                  <c:v>3.8461538461538458</c:v>
                </c:pt>
                <c:pt idx="3">
                  <c:v>2.9411764705882351</c:v>
                </c:pt>
                <c:pt idx="4">
                  <c:v>2.2727272727272729</c:v>
                </c:pt>
                <c:pt idx="5">
                  <c:v>1.7857142857142856</c:v>
                </c:pt>
                <c:pt idx="6">
                  <c:v>1.4925373134328357</c:v>
                </c:pt>
                <c:pt idx="7">
                  <c:v>1.1235955056179776</c:v>
                </c:pt>
                <c:pt idx="8">
                  <c:v>0.96153846153846145</c:v>
                </c:pt>
                <c:pt idx="9">
                  <c:v>0.8</c:v>
                </c:pt>
                <c:pt idx="10">
                  <c:v>0.65359477124183007</c:v>
                </c:pt>
                <c:pt idx="11">
                  <c:v>0.56818181818181823</c:v>
                </c:pt>
                <c:pt idx="12">
                  <c:v>0.5181347150259068</c:v>
                </c:pt>
                <c:pt idx="13">
                  <c:v>0.46082949308755761</c:v>
                </c:pt>
                <c:pt idx="14">
                  <c:v>0.43859649122807021</c:v>
                </c:pt>
                <c:pt idx="15">
                  <c:v>0.4065040650406504</c:v>
                </c:pt>
                <c:pt idx="16">
                  <c:v>0.38314176245210729</c:v>
                </c:pt>
                <c:pt idx="17">
                  <c:v>0.32894736842105265</c:v>
                </c:pt>
                <c:pt idx="18">
                  <c:v>0.30211480362537763</c:v>
                </c:pt>
                <c:pt idx="19">
                  <c:v>0.27932960893854747</c:v>
                </c:pt>
                <c:pt idx="20">
                  <c:v>0.24038461538461536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BD-4E1C-98F4-0C2723317F8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5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63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forward val="10"/>
            <c:backward val="33"/>
            <c:dispRSqr val="0"/>
            <c:dispEq val="0"/>
          </c:trendline>
          <c:xVal>
            <c:numRef>
              <c:f>Plantilla!$L$16:$L$25</c:f>
              <c:numCache>
                <c:formatCode>General</c:formatCode>
                <c:ptCount val="10"/>
                <c:pt idx="0">
                  <c:v>40.350410887825326</c:v>
                </c:pt>
                <c:pt idx="1">
                  <c:v>42.185782860503316</c:v>
                </c:pt>
                <c:pt idx="2">
                  <c:v>46.4683174634295</c:v>
                </c:pt>
                <c:pt idx="3">
                  <c:v>50.139061408796344</c:v>
                </c:pt>
                <c:pt idx="4">
                  <c:v>52.892119367824201</c:v>
                </c:pt>
                <c:pt idx="5">
                  <c:v>55.951072655620848</c:v>
                </c:pt>
                <c:pt idx="6">
                  <c:v>61.763083902456223</c:v>
                </c:pt>
                <c:pt idx="7">
                  <c:v>65.739723176591866</c:v>
                </c:pt>
                <c:pt idx="8">
                  <c:v>68.492781135619722</c:v>
                </c:pt>
                <c:pt idx="9">
                  <c:v>73.387106396105239</c:v>
                </c:pt>
              </c:numCache>
            </c:numRef>
          </c:xVal>
          <c:yVal>
            <c:numRef>
              <c:f>Plantilla!$H$16:$H$25</c:f>
              <c:numCache>
                <c:formatCode>General</c:formatCode>
                <c:ptCount val="10"/>
                <c:pt idx="0">
                  <c:v>0.56818181818181823</c:v>
                </c:pt>
                <c:pt idx="1">
                  <c:v>0.5181347150259068</c:v>
                </c:pt>
                <c:pt idx="2">
                  <c:v>0.46082949308755761</c:v>
                </c:pt>
                <c:pt idx="3">
                  <c:v>0.43859649122807021</c:v>
                </c:pt>
                <c:pt idx="4">
                  <c:v>0.4065040650406504</c:v>
                </c:pt>
                <c:pt idx="5">
                  <c:v>0.38314176245210729</c:v>
                </c:pt>
                <c:pt idx="6">
                  <c:v>0.32894736842105265</c:v>
                </c:pt>
                <c:pt idx="7">
                  <c:v>0.30211480362537763</c:v>
                </c:pt>
                <c:pt idx="8">
                  <c:v>0.27932960893854747</c:v>
                </c:pt>
                <c:pt idx="9">
                  <c:v>0.24038461538461536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BD-4E1C-98F4-0C2723317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79297824"/>
        <c:axId val="-479310880"/>
      </c:scatterChart>
      <c:valAx>
        <c:axId val="-479297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100-RWC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-479310880"/>
        <c:crosses val="autoZero"/>
        <c:crossBetween val="midCat"/>
        <c:majorUnit val="20"/>
      </c:valAx>
      <c:valAx>
        <c:axId val="-479310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-1/ψ </a:t>
                </a:r>
                <a:r>
                  <a:rPr lang="es-E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</a:t>
                </a: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Mpa</a:t>
                </a:r>
                <a:r>
                  <a:rPr lang="en-US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-47929782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2</xdr:row>
      <xdr:rowOff>57149</xdr:rowOff>
    </xdr:from>
    <xdr:to>
      <xdr:col>18</xdr:col>
      <xdr:colOff>180975</xdr:colOff>
      <xdr:row>11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</xdr:colOff>
      <xdr:row>2</xdr:row>
      <xdr:rowOff>76200</xdr:rowOff>
    </xdr:from>
    <xdr:to>
      <xdr:col>21</xdr:col>
      <xdr:colOff>581026</xdr:colOff>
      <xdr:row>11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tabSelected="1" zoomScaleNormal="100" workbookViewId="0">
      <pane xSplit="3" ySplit="1" topLeftCell="Y2" activePane="bottomRight" state="frozen"/>
      <selection pane="topRight" activeCell="F1" sqref="F1"/>
      <selection pane="bottomLeft" activeCell="A2" sqref="A2"/>
      <selection pane="bottomRight" activeCell="AD9" sqref="AD9:AD10"/>
    </sheetView>
  </sheetViews>
  <sheetFormatPr baseColWidth="10" defaultColWidth="11.5546875" defaultRowHeight="14.4" x14ac:dyDescent="0.3"/>
  <cols>
    <col min="1" max="1" width="32.109375" customWidth="1"/>
    <col min="2" max="2" width="10.109375" customWidth="1"/>
    <col min="3" max="3" width="6.5546875" customWidth="1"/>
    <col min="8" max="8" width="12.44140625" customWidth="1"/>
    <col min="9" max="9" width="13.44140625" customWidth="1"/>
    <col min="18" max="18" width="7.44140625" customWidth="1"/>
    <col min="19" max="19" width="6.6640625" customWidth="1"/>
  </cols>
  <sheetData>
    <row r="1" spans="1:31" s="9" customFormat="1" ht="16.8" x14ac:dyDescent="0.3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6</v>
      </c>
      <c r="G1" s="5" t="s">
        <v>5</v>
      </c>
      <c r="H1" s="6" t="s">
        <v>24</v>
      </c>
      <c r="I1" s="3" t="s">
        <v>7</v>
      </c>
      <c r="J1" s="7" t="s">
        <v>8</v>
      </c>
      <c r="K1" s="3" t="s">
        <v>9</v>
      </c>
      <c r="L1" s="3" t="s">
        <v>10</v>
      </c>
      <c r="M1" s="8" t="s">
        <v>11</v>
      </c>
      <c r="N1" s="3" t="s">
        <v>12</v>
      </c>
      <c r="P1" s="10" t="s">
        <v>13</v>
      </c>
      <c r="Q1" s="10" t="s">
        <v>14</v>
      </c>
      <c r="R1" s="11" t="s">
        <v>15</v>
      </c>
      <c r="S1" s="12"/>
      <c r="T1" s="10" t="s">
        <v>13</v>
      </c>
      <c r="U1" s="10" t="s">
        <v>16</v>
      </c>
      <c r="V1" s="11" t="s">
        <v>15</v>
      </c>
      <c r="W1" s="10"/>
      <c r="X1" s="10" t="s">
        <v>17</v>
      </c>
      <c r="Y1" s="13" t="s">
        <v>18</v>
      </c>
      <c r="Z1" s="10" t="s">
        <v>19</v>
      </c>
      <c r="AA1" s="10" t="s">
        <v>20</v>
      </c>
      <c r="AB1" s="10" t="s">
        <v>21</v>
      </c>
      <c r="AC1" s="10" t="s">
        <v>22</v>
      </c>
      <c r="AD1" s="10" t="s">
        <v>23</v>
      </c>
      <c r="AE1" s="10" t="s">
        <v>26</v>
      </c>
    </row>
    <row r="2" spans="1:31" s="9" customFormat="1" x14ac:dyDescent="0.3">
      <c r="A2" s="14" t="s">
        <v>25</v>
      </c>
      <c r="B2" s="9">
        <v>4</v>
      </c>
      <c r="C2" s="9">
        <v>1</v>
      </c>
      <c r="D2" s="15">
        <v>45476</v>
      </c>
      <c r="E2" s="9">
        <v>0.02</v>
      </c>
      <c r="F2" s="25">
        <v>6.980000000000075E-2</v>
      </c>
      <c r="G2" s="25">
        <v>-0.15</v>
      </c>
      <c r="H2" s="25">
        <f>-1/G2</f>
        <v>6.666666666666667</v>
      </c>
      <c r="I2" s="25">
        <f>F2-E2</f>
        <v>4.9800000000000746E-2</v>
      </c>
      <c r="J2" s="25">
        <f>(I2/$Q$2)</f>
        <v>1.5233587373263056</v>
      </c>
      <c r="K2" s="25">
        <f t="shared" ref="K2" si="0">100*J2</f>
        <v>152.33587373263055</v>
      </c>
      <c r="L2" s="25">
        <f>100-K2</f>
        <v>-52.335873732630546</v>
      </c>
      <c r="M2" s="25">
        <f>-1/($U$2+$T$2*L2)</f>
        <v>-0.66371408709189694</v>
      </c>
      <c r="N2" s="25">
        <f t="shared" ref="N2" si="1">G2-M2</f>
        <v>0.51371408709189692</v>
      </c>
      <c r="P2" s="16">
        <f>STDEV(I11:I16)/STDEV(G11:G16)</f>
        <v>7.5974125296924631E-3</v>
      </c>
      <c r="Q2" s="16">
        <f>AVERAGE(I11:I16)-P2*AVERAGE(G11:G16)</f>
        <v>3.2690920910334147E-2</v>
      </c>
      <c r="R2" s="17">
        <f>COUNT(I2:I4)</f>
        <v>3</v>
      </c>
      <c r="T2" s="18">
        <f>-STDEV(H15:H25)/STDEV(L15:L25)</f>
        <v>-1.026933471298533E-2</v>
      </c>
      <c r="U2" s="19">
        <f>AVERAGE(H15:H25)-T2*AVERAGE(L15:L25)</f>
        <v>0.96921825239937243</v>
      </c>
      <c r="V2" s="17">
        <f>COUNT(H4:H13)</f>
        <v>10</v>
      </c>
      <c r="X2" s="21">
        <f>Q2/E2</f>
        <v>1.6345460455167073</v>
      </c>
      <c r="Y2" s="22">
        <f>-1/U2</f>
        <v>-1.0317593560835499</v>
      </c>
      <c r="Z2" s="22">
        <f>M16</f>
        <v>-1.8023006747778056</v>
      </c>
      <c r="AA2" s="20">
        <f>K16</f>
        <v>59.649589112174674</v>
      </c>
      <c r="AB2" s="22">
        <f>STDEV(N11:N16)/STDEV(J11:J16)</f>
        <v>2.0582890706892081</v>
      </c>
      <c r="AC2" s="20">
        <f>STDEV(J11:J16)/STDEV(G11:G16)</f>
        <v>0.23240130036504256</v>
      </c>
      <c r="AD2" s="20">
        <f>STDEV(J16:J25)/STDEV(G16:G25)</f>
        <v>0.14655077039487074</v>
      </c>
      <c r="AE2" s="20">
        <f>100-(-U2/T2)</f>
        <v>5.620151695531078</v>
      </c>
    </row>
    <row r="3" spans="1:31" s="9" customFormat="1" x14ac:dyDescent="0.3">
      <c r="A3" s="14" t="s">
        <v>25</v>
      </c>
      <c r="B3" s="9">
        <v>4</v>
      </c>
      <c r="C3" s="9">
        <v>2</v>
      </c>
      <c r="D3" s="15"/>
      <c r="E3" s="9">
        <v>0.02</v>
      </c>
      <c r="F3" s="25">
        <v>6.6100000000002268E-2</v>
      </c>
      <c r="G3" s="25">
        <v>-0.1</v>
      </c>
      <c r="H3" s="25">
        <f t="shared" ref="H3:H25" si="2">-1/G3</f>
        <v>10</v>
      </c>
      <c r="I3" s="25">
        <f>F3-E3</f>
        <v>4.6100000000002264E-2</v>
      </c>
      <c r="J3" s="25">
        <f t="shared" ref="J3:J25" si="3">(I3/$Q$2)</f>
        <v>1.410177465677612</v>
      </c>
      <c r="K3" s="25">
        <f t="shared" ref="K3:K25" si="4">100*J3</f>
        <v>141.01774656776121</v>
      </c>
      <c r="L3" s="25">
        <f t="shared" ref="L3:L25" si="5">100-K3</f>
        <v>-41.017746567761208</v>
      </c>
      <c r="M3" s="25">
        <f t="shared" ref="M3:M25" si="6">-1/($U$2+$T$2*L3)</f>
        <v>-0.71919513493406906</v>
      </c>
      <c r="N3" s="25">
        <f t="shared" ref="N3:N25" si="7">G3-M3</f>
        <v>0.61919513493406908</v>
      </c>
    </row>
    <row r="4" spans="1:31" s="9" customFormat="1" x14ac:dyDescent="0.3">
      <c r="A4" s="14" t="s">
        <v>25</v>
      </c>
      <c r="B4" s="9">
        <v>4</v>
      </c>
      <c r="C4" s="9">
        <v>3</v>
      </c>
      <c r="D4" s="15"/>
      <c r="E4" s="9">
        <v>0.02</v>
      </c>
      <c r="F4" s="25">
        <v>6.3700000000000756E-2</v>
      </c>
      <c r="G4" s="25">
        <v>-0.11</v>
      </c>
      <c r="H4" s="25">
        <f t="shared" si="2"/>
        <v>9.0909090909090917</v>
      </c>
      <c r="I4" s="25">
        <f>F4-E4</f>
        <v>4.3700000000000752E-2</v>
      </c>
      <c r="J4" s="25">
        <f t="shared" si="3"/>
        <v>1.3367625867702753</v>
      </c>
      <c r="K4" s="25">
        <f t="shared" si="4"/>
        <v>133.67625867702753</v>
      </c>
      <c r="L4" s="25">
        <f t="shared" si="5"/>
        <v>-33.676258677027533</v>
      </c>
      <c r="M4" s="25">
        <f t="shared" si="6"/>
        <v>-0.76042676768201733</v>
      </c>
      <c r="N4" s="25">
        <f t="shared" si="7"/>
        <v>0.65042676768201735</v>
      </c>
    </row>
    <row r="5" spans="1:31" s="9" customFormat="1" x14ac:dyDescent="0.3">
      <c r="A5" s="14" t="s">
        <v>25</v>
      </c>
      <c r="B5" s="9">
        <v>4</v>
      </c>
      <c r="C5" s="9">
        <v>4</v>
      </c>
      <c r="D5" s="15"/>
      <c r="E5" s="9">
        <v>0.02</v>
      </c>
      <c r="F5" s="25">
        <v>6.1299999999999244E-2</v>
      </c>
      <c r="G5" s="25">
        <v>-0.17</v>
      </c>
      <c r="H5" s="25">
        <f t="shared" si="2"/>
        <v>5.8823529411764701</v>
      </c>
      <c r="I5" s="25">
        <f>F5-E5</f>
        <v>4.129999999999924E-2</v>
      </c>
      <c r="J5" s="25">
        <f t="shared" si="3"/>
        <v>1.2633477078629383</v>
      </c>
      <c r="K5" s="25">
        <f t="shared" si="4"/>
        <v>126.33477078629383</v>
      </c>
      <c r="L5" s="25">
        <f t="shared" si="5"/>
        <v>-26.334770786293831</v>
      </c>
      <c r="M5" s="25">
        <f t="shared" si="6"/>
        <v>-0.8066735598997008</v>
      </c>
      <c r="N5" s="25">
        <f t="shared" si="7"/>
        <v>0.63667355989970076</v>
      </c>
    </row>
    <row r="6" spans="1:31" s="9" customFormat="1" x14ac:dyDescent="0.3">
      <c r="A6" s="14" t="s">
        <v>25</v>
      </c>
      <c r="B6" s="9">
        <v>4</v>
      </c>
      <c r="C6" s="9">
        <v>5</v>
      </c>
      <c r="D6" s="15"/>
      <c r="E6" s="9">
        <v>0.02</v>
      </c>
      <c r="F6" s="25">
        <v>5.9100000000000819E-2</v>
      </c>
      <c r="G6" s="25">
        <v>-0.21</v>
      </c>
      <c r="H6" s="25">
        <f t="shared" si="2"/>
        <v>4.7619047619047619</v>
      </c>
      <c r="I6" s="25">
        <f>F6-E6</f>
        <v>3.9100000000000815E-2</v>
      </c>
      <c r="J6" s="25">
        <f t="shared" si="3"/>
        <v>1.1960507355313033</v>
      </c>
      <c r="K6" s="25">
        <f t="shared" si="4"/>
        <v>119.60507355313032</v>
      </c>
      <c r="L6" s="25">
        <f t="shared" si="5"/>
        <v>-19.605073553130325</v>
      </c>
      <c r="M6" s="25">
        <f t="shared" si="6"/>
        <v>-0.85429976111695627</v>
      </c>
      <c r="N6" s="25">
        <f t="shared" si="7"/>
        <v>0.6442997611169563</v>
      </c>
    </row>
    <row r="7" spans="1:31" s="9" customFormat="1" x14ac:dyDescent="0.3">
      <c r="A7" s="14" t="s">
        <v>25</v>
      </c>
      <c r="B7" s="9">
        <v>4</v>
      </c>
      <c r="C7" s="9">
        <v>6</v>
      </c>
      <c r="D7" s="15"/>
      <c r="E7" s="9">
        <v>0.02</v>
      </c>
      <c r="F7" s="25">
        <v>5.7200000000001694E-2</v>
      </c>
      <c r="G7" s="25">
        <v>-0.26</v>
      </c>
      <c r="H7" s="25">
        <f t="shared" si="2"/>
        <v>3.8461538461538458</v>
      </c>
      <c r="I7" s="25">
        <f>F7-E7</f>
        <v>3.720000000000169E-2</v>
      </c>
      <c r="J7" s="25">
        <f t="shared" si="3"/>
        <v>1.1379306230630581</v>
      </c>
      <c r="K7" s="25">
        <f t="shared" si="4"/>
        <v>113.79306230630581</v>
      </c>
      <c r="L7" s="25">
        <f t="shared" si="5"/>
        <v>-13.793062306305814</v>
      </c>
      <c r="M7" s="25">
        <f t="shared" si="6"/>
        <v>-0.90020034557693185</v>
      </c>
      <c r="N7" s="25">
        <f t="shared" si="7"/>
        <v>0.64020034557693184</v>
      </c>
    </row>
    <row r="8" spans="1:31" s="9" customFormat="1" x14ac:dyDescent="0.3">
      <c r="A8" s="14" t="s">
        <v>25</v>
      </c>
      <c r="B8" s="9">
        <v>4</v>
      </c>
      <c r="C8" s="9">
        <v>7</v>
      </c>
      <c r="D8" s="15"/>
      <c r="E8" s="9">
        <v>0.02</v>
      </c>
      <c r="F8" s="25">
        <v>5.4600000000000648E-2</v>
      </c>
      <c r="G8" s="25">
        <v>-0.34</v>
      </c>
      <c r="H8" s="25">
        <f t="shared" si="2"/>
        <v>2.9411764705882351</v>
      </c>
      <c r="I8" s="25">
        <f>F8-E8</f>
        <v>3.4600000000000644E-2</v>
      </c>
      <c r="J8" s="25">
        <f t="shared" si="3"/>
        <v>1.0583978375801277</v>
      </c>
      <c r="K8" s="25">
        <f t="shared" si="4"/>
        <v>105.83978375801277</v>
      </c>
      <c r="L8" s="25">
        <f t="shared" si="5"/>
        <v>-5.8397837580127714</v>
      </c>
      <c r="M8" s="25">
        <f t="shared" si="6"/>
        <v>-0.97163888461666204</v>
      </c>
      <c r="N8" s="25">
        <f t="shared" si="7"/>
        <v>0.63163888461666207</v>
      </c>
    </row>
    <row r="9" spans="1:31" s="9" customFormat="1" x14ac:dyDescent="0.3">
      <c r="A9" s="14" t="s">
        <v>25</v>
      </c>
      <c r="B9" s="9">
        <v>4</v>
      </c>
      <c r="C9" s="9">
        <v>8</v>
      </c>
      <c r="D9" s="15"/>
      <c r="E9" s="9">
        <v>0.02</v>
      </c>
      <c r="F9" s="25">
        <v>5.3000000000000824E-2</v>
      </c>
      <c r="G9" s="25">
        <v>-0.44</v>
      </c>
      <c r="H9" s="25">
        <f t="shared" si="2"/>
        <v>2.2727272727272729</v>
      </c>
      <c r="I9" s="25">
        <f>F9-E9</f>
        <v>3.300000000000082E-2</v>
      </c>
      <c r="J9" s="25">
        <f t="shared" si="3"/>
        <v>1.0094545849752727</v>
      </c>
      <c r="K9" s="25">
        <f t="shared" si="4"/>
        <v>100.94545849752727</v>
      </c>
      <c r="L9" s="25">
        <f t="shared" si="5"/>
        <v>-0.94545849752726951</v>
      </c>
      <c r="M9" s="25">
        <f t="shared" si="6"/>
        <v>-1.0215261275387031</v>
      </c>
      <c r="N9" s="25">
        <f t="shared" si="7"/>
        <v>0.58152612753870314</v>
      </c>
    </row>
    <row r="10" spans="1:31" s="9" customFormat="1" x14ac:dyDescent="0.3">
      <c r="A10" s="14" t="s">
        <v>25</v>
      </c>
      <c r="B10" s="9">
        <v>4</v>
      </c>
      <c r="C10" s="9">
        <v>9</v>
      </c>
      <c r="D10" s="15"/>
      <c r="E10" s="9">
        <v>0.02</v>
      </c>
      <c r="F10" s="25">
        <v>5.0000000000000711E-2</v>
      </c>
      <c r="G10" s="25">
        <v>-0.56000000000000005</v>
      </c>
      <c r="H10" s="25">
        <f t="shared" si="2"/>
        <v>1.7857142857142856</v>
      </c>
      <c r="I10" s="25">
        <f>F10-E10</f>
        <v>3.000000000000071E-2</v>
      </c>
      <c r="J10" s="25">
        <f t="shared" si="3"/>
        <v>0.91768598634115595</v>
      </c>
      <c r="K10" s="25">
        <f t="shared" si="4"/>
        <v>91.768598634115591</v>
      </c>
      <c r="L10" s="25">
        <f t="shared" si="5"/>
        <v>8.231401365884409</v>
      </c>
      <c r="M10" s="25">
        <f t="shared" si="6"/>
        <v>-1.1303429716301507</v>
      </c>
      <c r="N10" s="25">
        <f t="shared" si="7"/>
        <v>0.57034297163015069</v>
      </c>
    </row>
    <row r="11" spans="1:31" s="9" customFormat="1" x14ac:dyDescent="0.3">
      <c r="A11" s="14" t="s">
        <v>25</v>
      </c>
      <c r="B11" s="9">
        <v>4</v>
      </c>
      <c r="C11" s="9">
        <v>10</v>
      </c>
      <c r="D11" s="15"/>
      <c r="E11" s="9">
        <v>0.02</v>
      </c>
      <c r="F11" s="9">
        <v>4.8000000000001819E-2</v>
      </c>
      <c r="G11" s="9">
        <v>-0.67</v>
      </c>
      <c r="H11" s="9">
        <f t="shared" si="2"/>
        <v>1.4925373134328357</v>
      </c>
      <c r="I11" s="9">
        <f>F11-E11</f>
        <v>2.8000000000001819E-2</v>
      </c>
      <c r="J11" s="9">
        <f t="shared" si="3"/>
        <v>0.85650692058511424</v>
      </c>
      <c r="K11" s="9">
        <f t="shared" si="4"/>
        <v>85.650692058511424</v>
      </c>
      <c r="L11" s="9">
        <f t="shared" si="5"/>
        <v>14.349307941488576</v>
      </c>
      <c r="M11" s="9">
        <f t="shared" si="6"/>
        <v>-1.2167516434629209</v>
      </c>
      <c r="N11" s="9">
        <f t="shared" si="7"/>
        <v>0.54675164346292082</v>
      </c>
    </row>
    <row r="12" spans="1:31" s="9" customFormat="1" x14ac:dyDescent="0.3">
      <c r="A12" s="14" t="s">
        <v>25</v>
      </c>
      <c r="B12" s="9">
        <v>4</v>
      </c>
      <c r="C12" s="9">
        <v>11</v>
      </c>
      <c r="D12" s="15"/>
      <c r="E12" s="9">
        <v>0.02</v>
      </c>
      <c r="F12" s="9">
        <v>4.5799999999999841E-2</v>
      </c>
      <c r="G12" s="9">
        <v>-0.89</v>
      </c>
      <c r="H12" s="9">
        <f t="shared" si="2"/>
        <v>1.1235955056179776</v>
      </c>
      <c r="I12" s="9">
        <f>F12-E12</f>
        <v>2.579999999999984E-2</v>
      </c>
      <c r="J12" s="9">
        <f t="shared" si="3"/>
        <v>0.78920994825337054</v>
      </c>
      <c r="K12" s="9">
        <f t="shared" si="4"/>
        <v>78.920994825337061</v>
      </c>
      <c r="L12" s="9">
        <f t="shared" si="5"/>
        <v>21.079005174662939</v>
      </c>
      <c r="M12" s="9">
        <f t="shared" si="6"/>
        <v>-1.3284607291820616</v>
      </c>
      <c r="N12" s="9">
        <f t="shared" si="7"/>
        <v>0.43846072918206158</v>
      </c>
    </row>
    <row r="13" spans="1:31" s="9" customFormat="1" x14ac:dyDescent="0.3">
      <c r="A13" s="14" t="s">
        <v>25</v>
      </c>
      <c r="B13" s="9">
        <v>4</v>
      </c>
      <c r="C13" s="9">
        <v>12</v>
      </c>
      <c r="D13" s="15"/>
      <c r="E13" s="9">
        <v>0.02</v>
      </c>
      <c r="F13" s="9">
        <v>4.4499999999999318E-2</v>
      </c>
      <c r="G13" s="9">
        <v>-1.04</v>
      </c>
      <c r="H13" s="9">
        <f t="shared" si="2"/>
        <v>0.96153846153846145</v>
      </c>
      <c r="I13" s="9">
        <f>F13-E13</f>
        <v>2.4499999999999317E-2</v>
      </c>
      <c r="J13" s="9">
        <f t="shared" si="3"/>
        <v>0.74944355551190533</v>
      </c>
      <c r="K13" s="9">
        <f t="shared" si="4"/>
        <v>74.94435555119054</v>
      </c>
      <c r="L13" s="9">
        <f t="shared" si="5"/>
        <v>25.05564444880946</v>
      </c>
      <c r="M13" s="9">
        <f t="shared" si="6"/>
        <v>-1.4046651255690159</v>
      </c>
      <c r="N13" s="9">
        <f t="shared" si="7"/>
        <v>0.36466512556901587</v>
      </c>
    </row>
    <row r="14" spans="1:31" x14ac:dyDescent="0.3">
      <c r="A14" s="14" t="s">
        <v>25</v>
      </c>
      <c r="B14" s="9">
        <v>4</v>
      </c>
      <c r="C14" s="9">
        <v>13</v>
      </c>
      <c r="D14" s="15"/>
      <c r="E14" s="9">
        <v>0.02</v>
      </c>
      <c r="F14">
        <v>4.2799999999999727E-2</v>
      </c>
      <c r="G14">
        <v>-1.25</v>
      </c>
      <c r="H14" s="9">
        <f t="shared" si="2"/>
        <v>0.8</v>
      </c>
      <c r="I14" s="9">
        <f>F14-E14</f>
        <v>2.2799999999999727E-2</v>
      </c>
      <c r="J14" s="9">
        <f t="shared" si="3"/>
        <v>0.69744134961925364</v>
      </c>
      <c r="K14" s="9">
        <f t="shared" si="4"/>
        <v>69.744134961925369</v>
      </c>
      <c r="L14" s="9">
        <f t="shared" si="5"/>
        <v>30.255865038074631</v>
      </c>
      <c r="M14" s="9">
        <f t="shared" si="6"/>
        <v>-1.5185783314386658</v>
      </c>
      <c r="N14" s="9">
        <f t="shared" si="7"/>
        <v>0.26857833143866583</v>
      </c>
    </row>
    <row r="15" spans="1:31" x14ac:dyDescent="0.3">
      <c r="A15" s="14" t="s">
        <v>25</v>
      </c>
      <c r="B15" s="9">
        <v>4</v>
      </c>
      <c r="C15" s="9">
        <v>14</v>
      </c>
      <c r="D15" s="15"/>
      <c r="E15" s="9">
        <v>0.02</v>
      </c>
      <c r="F15">
        <v>4.129999999999967E-2</v>
      </c>
      <c r="G15">
        <v>-1.53</v>
      </c>
      <c r="H15" s="9">
        <f t="shared" si="2"/>
        <v>0.65359477124183007</v>
      </c>
      <c r="I15" s="9">
        <f>F15-E15</f>
        <v>2.129999999999967E-2</v>
      </c>
      <c r="J15" s="9">
        <f t="shared" si="3"/>
        <v>0.65155705030219513</v>
      </c>
      <c r="K15" s="9">
        <f t="shared" si="4"/>
        <v>65.155705030219508</v>
      </c>
      <c r="L15" s="9">
        <f t="shared" si="5"/>
        <v>34.844294969780492</v>
      </c>
      <c r="M15" s="9">
        <f t="shared" si="6"/>
        <v>-1.6356157969417078</v>
      </c>
      <c r="N15" s="9">
        <f t="shared" si="7"/>
        <v>0.10561579694170775</v>
      </c>
    </row>
    <row r="16" spans="1:31" x14ac:dyDescent="0.3">
      <c r="A16" s="14" t="s">
        <v>25</v>
      </c>
      <c r="B16" s="9">
        <v>4</v>
      </c>
      <c r="C16" s="9">
        <v>15</v>
      </c>
      <c r="D16" s="15"/>
      <c r="E16" s="9">
        <v>0.02</v>
      </c>
      <c r="F16" s="26">
        <v>3.9500000000000313E-2</v>
      </c>
      <c r="G16" s="26">
        <v>-1.76</v>
      </c>
      <c r="H16" s="27">
        <f t="shared" si="2"/>
        <v>0.56818181818181823</v>
      </c>
      <c r="I16" s="27">
        <f>F16-E16</f>
        <v>1.9500000000000312E-2</v>
      </c>
      <c r="J16" s="27">
        <f t="shared" si="3"/>
        <v>0.59649589112174672</v>
      </c>
      <c r="K16" s="27">
        <f t="shared" si="4"/>
        <v>59.649589112174674</v>
      </c>
      <c r="L16" s="27">
        <f t="shared" si="5"/>
        <v>40.350410887825326</v>
      </c>
      <c r="M16" s="27">
        <f t="shared" si="6"/>
        <v>-1.8023006747778056</v>
      </c>
      <c r="N16" s="27">
        <f t="shared" si="7"/>
        <v>4.2300674777805636E-2</v>
      </c>
    </row>
    <row r="17" spans="1:14" x14ac:dyDescent="0.3">
      <c r="A17" s="14" t="s">
        <v>25</v>
      </c>
      <c r="B17" s="9">
        <v>4</v>
      </c>
      <c r="C17" s="9">
        <v>16</v>
      </c>
      <c r="D17" s="15"/>
      <c r="E17" s="9">
        <v>0.02</v>
      </c>
      <c r="F17">
        <v>3.8900000000001711E-2</v>
      </c>
      <c r="G17">
        <v>-1.93</v>
      </c>
      <c r="H17" s="9">
        <f t="shared" si="2"/>
        <v>0.5181347150259068</v>
      </c>
      <c r="I17" s="9">
        <f>F17-E17</f>
        <v>1.8900000000001711E-2</v>
      </c>
      <c r="J17" s="9">
        <f t="shared" si="3"/>
        <v>0.57814217139496682</v>
      </c>
      <c r="K17" s="9">
        <f t="shared" si="4"/>
        <v>57.814217139496684</v>
      </c>
      <c r="L17" s="9">
        <f t="shared" si="5"/>
        <v>42.185782860503316</v>
      </c>
      <c r="M17" s="9">
        <f t="shared" si="6"/>
        <v>-1.8656774613279372</v>
      </c>
      <c r="N17" s="9">
        <f t="shared" si="7"/>
        <v>-6.4322538672062723E-2</v>
      </c>
    </row>
    <row r="18" spans="1:14" x14ac:dyDescent="0.3">
      <c r="A18" s="14" t="s">
        <v>25</v>
      </c>
      <c r="B18" s="9">
        <v>4</v>
      </c>
      <c r="C18" s="9">
        <v>17</v>
      </c>
      <c r="D18" s="15"/>
      <c r="E18" s="9">
        <v>0.02</v>
      </c>
      <c r="F18">
        <v>3.7500000000001421E-2</v>
      </c>
      <c r="G18">
        <v>-2.17</v>
      </c>
      <c r="H18" s="9">
        <f t="shared" si="2"/>
        <v>0.46082949308755761</v>
      </c>
      <c r="I18" s="9">
        <f>F18-E18</f>
        <v>1.7500000000001421E-2</v>
      </c>
      <c r="J18" s="9">
        <f t="shared" si="3"/>
        <v>0.53531682536570502</v>
      </c>
      <c r="K18" s="9">
        <f t="shared" si="4"/>
        <v>53.5316825365705</v>
      </c>
      <c r="L18" s="9">
        <f t="shared" si="5"/>
        <v>46.4683174634295</v>
      </c>
      <c r="M18" s="9">
        <f t="shared" si="6"/>
        <v>-2.0324395777909858</v>
      </c>
      <c r="N18" s="9">
        <f t="shared" si="7"/>
        <v>-0.1375604222090141</v>
      </c>
    </row>
    <row r="19" spans="1:14" x14ac:dyDescent="0.3">
      <c r="A19" s="14" t="s">
        <v>25</v>
      </c>
      <c r="B19" s="9">
        <v>4</v>
      </c>
      <c r="C19" s="9">
        <v>18</v>
      </c>
      <c r="D19" s="15"/>
      <c r="E19" s="9">
        <v>0.02</v>
      </c>
      <c r="F19">
        <v>3.6300000000000665E-2</v>
      </c>
      <c r="G19">
        <v>-2.2799999999999998</v>
      </c>
      <c r="H19" s="9">
        <f t="shared" si="2"/>
        <v>0.43859649122807021</v>
      </c>
      <c r="I19" s="9">
        <f>F19-E19</f>
        <v>1.6300000000000665E-2</v>
      </c>
      <c r="J19" s="9">
        <f t="shared" si="3"/>
        <v>0.49860938591203657</v>
      </c>
      <c r="K19" s="9">
        <f t="shared" si="4"/>
        <v>49.860938591203656</v>
      </c>
      <c r="L19" s="9">
        <f t="shared" si="5"/>
        <v>50.139061408796344</v>
      </c>
      <c r="M19" s="9">
        <f t="shared" si="6"/>
        <v>-2.2010750338486171</v>
      </c>
      <c r="N19" s="9">
        <f t="shared" si="7"/>
        <v>-7.8924966151382669E-2</v>
      </c>
    </row>
    <row r="20" spans="1:14" x14ac:dyDescent="0.3">
      <c r="A20" s="14" t="s">
        <v>25</v>
      </c>
      <c r="B20" s="9">
        <v>4</v>
      </c>
      <c r="C20" s="9">
        <v>18</v>
      </c>
      <c r="D20" s="15"/>
      <c r="E20" s="9">
        <v>0.02</v>
      </c>
      <c r="F20">
        <v>3.539999999999921E-2</v>
      </c>
      <c r="G20">
        <v>-2.46</v>
      </c>
      <c r="H20" s="9">
        <f t="shared" si="2"/>
        <v>0.4065040650406504</v>
      </c>
      <c r="I20" s="9">
        <f>F20-E20</f>
        <v>1.5399999999999209E-2</v>
      </c>
      <c r="J20" s="9">
        <f t="shared" si="3"/>
        <v>0.47107880632175803</v>
      </c>
      <c r="K20" s="9">
        <f t="shared" si="4"/>
        <v>47.107880632175799</v>
      </c>
      <c r="L20" s="9">
        <f t="shared" si="5"/>
        <v>52.892119367824201</v>
      </c>
      <c r="M20" s="9">
        <f t="shared" si="6"/>
        <v>-2.3471347796015865</v>
      </c>
      <c r="N20" s="9">
        <f t="shared" si="7"/>
        <v>-0.11286522039841351</v>
      </c>
    </row>
    <row r="21" spans="1:14" x14ac:dyDescent="0.3">
      <c r="A21" s="14" t="s">
        <v>25</v>
      </c>
      <c r="B21" s="9">
        <v>4</v>
      </c>
      <c r="C21" s="9">
        <v>18</v>
      </c>
      <c r="D21" s="15"/>
      <c r="E21" s="9">
        <v>0.02</v>
      </c>
      <c r="F21">
        <v>3.440000000000154E-2</v>
      </c>
      <c r="G21">
        <v>-2.61</v>
      </c>
      <c r="H21" s="9">
        <f t="shared" si="2"/>
        <v>0.38314176245210729</v>
      </c>
      <c r="I21" s="9">
        <f>F21-E21</f>
        <v>1.440000000000154E-2</v>
      </c>
      <c r="J21" s="9">
        <f t="shared" si="3"/>
        <v>0.44048927344379152</v>
      </c>
      <c r="K21" s="9">
        <f t="shared" si="4"/>
        <v>44.048927344379152</v>
      </c>
      <c r="L21" s="9">
        <f t="shared" si="5"/>
        <v>55.951072655620848</v>
      </c>
      <c r="M21" s="9">
        <f t="shared" si="6"/>
        <v>-2.5339680973364791</v>
      </c>
      <c r="N21" s="9">
        <f t="shared" si="7"/>
        <v>-7.6031902663520778E-2</v>
      </c>
    </row>
    <row r="22" spans="1:14" x14ac:dyDescent="0.3">
      <c r="A22" s="14" t="s">
        <v>25</v>
      </c>
      <c r="B22" s="9">
        <v>4</v>
      </c>
      <c r="C22" s="9">
        <v>18</v>
      </c>
      <c r="D22" s="15"/>
      <c r="E22" s="9">
        <v>0.02</v>
      </c>
      <c r="F22">
        <v>3.2499999999998863E-2</v>
      </c>
      <c r="G22">
        <v>-3.04</v>
      </c>
      <c r="H22" s="9">
        <f t="shared" si="2"/>
        <v>0.32894736842105265</v>
      </c>
      <c r="I22" s="9">
        <f>F22-E22</f>
        <v>1.2499999999998863E-2</v>
      </c>
      <c r="J22" s="9">
        <f t="shared" si="3"/>
        <v>0.38236916097543777</v>
      </c>
      <c r="K22" s="9">
        <f t="shared" si="4"/>
        <v>38.236916097543777</v>
      </c>
      <c r="L22" s="9">
        <f t="shared" si="5"/>
        <v>61.763083902456223</v>
      </c>
      <c r="M22" s="9">
        <f t="shared" si="6"/>
        <v>-2.9854982031225958</v>
      </c>
      <c r="N22" s="9">
        <f t="shared" si="7"/>
        <v>-5.4501796877404196E-2</v>
      </c>
    </row>
    <row r="23" spans="1:14" x14ac:dyDescent="0.3">
      <c r="A23" s="14" t="s">
        <v>25</v>
      </c>
      <c r="B23" s="9">
        <v>4</v>
      </c>
      <c r="C23" s="9">
        <v>18</v>
      </c>
      <c r="D23" s="15"/>
      <c r="E23" s="9">
        <v>0.02</v>
      </c>
      <c r="F23">
        <v>3.1200000000001893E-2</v>
      </c>
      <c r="G23">
        <v>-3.31</v>
      </c>
      <c r="H23" s="9">
        <f t="shared" si="2"/>
        <v>0.30211480362537763</v>
      </c>
      <c r="I23" s="9">
        <f>F23-E23</f>
        <v>1.1200000000001892E-2</v>
      </c>
      <c r="J23" s="9">
        <f t="shared" si="3"/>
        <v>0.34260276823408131</v>
      </c>
      <c r="K23" s="9">
        <f t="shared" si="4"/>
        <v>34.260276823408134</v>
      </c>
      <c r="L23" s="9">
        <f t="shared" si="5"/>
        <v>65.739723176591866</v>
      </c>
      <c r="M23" s="9">
        <f t="shared" si="6"/>
        <v>-3.4000302400599196</v>
      </c>
      <c r="N23" s="9">
        <f t="shared" si="7"/>
        <v>9.0030240059919553E-2</v>
      </c>
    </row>
    <row r="24" spans="1:14" x14ac:dyDescent="0.3">
      <c r="A24" s="14" t="s">
        <v>25</v>
      </c>
      <c r="B24" s="9">
        <v>4</v>
      </c>
      <c r="C24" s="9">
        <v>18</v>
      </c>
      <c r="D24" s="15"/>
      <c r="E24" s="9">
        <v>0.02</v>
      </c>
      <c r="F24">
        <v>3.0300000000000438E-2</v>
      </c>
      <c r="G24">
        <v>-3.58</v>
      </c>
      <c r="H24" s="9">
        <f t="shared" si="2"/>
        <v>0.27932960893854747</v>
      </c>
      <c r="I24" s="9">
        <f>F24-E24</f>
        <v>1.0300000000000437E-2</v>
      </c>
      <c r="J24" s="9">
        <f t="shared" si="3"/>
        <v>0.31507218864380276</v>
      </c>
      <c r="K24" s="9">
        <f t="shared" si="4"/>
        <v>31.507218864380278</v>
      </c>
      <c r="L24" s="9">
        <f t="shared" si="5"/>
        <v>68.492781135619722</v>
      </c>
      <c r="M24" s="9">
        <f t="shared" si="6"/>
        <v>-3.7616193012030124</v>
      </c>
      <c r="N24" s="9">
        <f t="shared" si="7"/>
        <v>0.18161930120301228</v>
      </c>
    </row>
    <row r="25" spans="1:14" s="24" customFormat="1" x14ac:dyDescent="0.3">
      <c r="A25" s="23" t="s">
        <v>25</v>
      </c>
      <c r="B25" s="1">
        <v>4</v>
      </c>
      <c r="C25" s="1">
        <v>18</v>
      </c>
      <c r="D25" s="2"/>
      <c r="E25" s="1">
        <v>0.02</v>
      </c>
      <c r="F25" s="24">
        <v>2.8700000000000614E-2</v>
      </c>
      <c r="G25" s="24">
        <v>-4.16</v>
      </c>
      <c r="H25" s="1">
        <f t="shared" si="2"/>
        <v>0.24038461538461536</v>
      </c>
      <c r="I25" s="1">
        <f>F25-E25</f>
        <v>8.7000000000006135E-3</v>
      </c>
      <c r="J25" s="1">
        <f t="shared" si="3"/>
        <v>0.26612893603894766</v>
      </c>
      <c r="K25" s="1">
        <f t="shared" si="4"/>
        <v>26.612893603894765</v>
      </c>
      <c r="L25" s="1">
        <f t="shared" si="5"/>
        <v>73.387106396105239</v>
      </c>
      <c r="M25" s="1">
        <f t="shared" si="6"/>
        <v>-4.6386170962777378</v>
      </c>
      <c r="N25" s="1">
        <f t="shared" si="7"/>
        <v>0.47861709627773763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perera castro</dc:creator>
  <cp:lastModifiedBy>Alicia Perera</cp:lastModifiedBy>
  <dcterms:created xsi:type="dcterms:W3CDTF">2019-01-09T09:19:07Z</dcterms:created>
  <dcterms:modified xsi:type="dcterms:W3CDTF">2024-07-07T02:33:43Z</dcterms:modified>
</cp:coreProperties>
</file>