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80" activeTab="0"/>
  </bookViews>
  <sheets>
    <sheet name="Registro" sheetId="6" r:id="rId1"/>
    <sheet name="56-60" sheetId="1" r:id="rId2"/>
    <sheet name="61" sheetId="2" r:id="rId3"/>
    <sheet name="62-66" sheetId="3" r:id="rId4"/>
    <sheet name="67-75" sheetId="4" r:id="rId5"/>
    <sheet name="76-78" sheetId="5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<sst xmlns="http://schemas.openxmlformats.org/spreadsheetml/2006/main" count="448" uniqueCount="120">
  <si>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</si>
  <si>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</si>
  <si>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</si>
  <si>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</si>
  <si>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</si>
  <si>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</si>
  <si>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</si>
  <si>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</si>
  <si>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</si>
  <si>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</si>
  <si>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</si>
  <si>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CA=(-1E-4*I^2)+(4,17E-4*I)+1</t>
  </si>
  <si>
    <t>0&lt;I&lt;100</t>
  </si>
  <si>
    <t>% de superficie alterada</t>
  </si>
  <si>
    <t>0 -100</t>
  </si>
  <si>
    <t>CA= (1E-2*I)</t>
  </si>
  <si>
    <t>Coeficiente medio de interés del factor topográfico ponderado por la superficie de zonas homogéneas (hipótesis A)</t>
  </si>
  <si>
    <t>Coeficiente medio de interés del factor topográfico ponderado por la superficie de zonas homogéneas (hipótesis B)</t>
  </si>
  <si>
    <t>CA=0</t>
  </si>
  <si>
    <t>0&lt;I&lt;33</t>
  </si>
  <si>
    <t>CA=( 1,5E-2*I)-(4,99E-0,1)</t>
  </si>
  <si>
    <t>33&lt;I&lt;100</t>
  </si>
  <si>
    <t>CA= (-1E-4*I^2)+(2E-2I)</t>
  </si>
  <si>
    <t xml:space="preserve">Coeficiente medio de interés del factor topográfico en relación a la situación "sin" proyecto (hipótesis A). </t>
  </si>
  <si>
    <t xml:space="preserve">Coeficiente medio de interés del factor topográfico en relación a la situación "sin" proyecto (hipótesis B). </t>
  </si>
  <si>
    <t>0&lt;I&lt;40</t>
  </si>
  <si>
    <t>CA= (-1,86E-4*I^2)+(4,26E-2I)-1,41</t>
  </si>
  <si>
    <t>40&lt;I&lt;100</t>
  </si>
  <si>
    <t>Cantidad de recursos minerales afectados</t>
  </si>
  <si>
    <t>CA=1</t>
  </si>
  <si>
    <t>0&lt;I&lt;75</t>
  </si>
  <si>
    <t>CA=(-1,6E-3*I^2) +(2,4E-1*I)-8</t>
  </si>
  <si>
    <t>75&lt;I&lt;100</t>
  </si>
  <si>
    <t>Recursos culturales equivalentes (hipótesis A)</t>
  </si>
  <si>
    <t>I&gt;100</t>
  </si>
  <si>
    <t>CA=(-1E-4*I^2)+(2E-2*I)</t>
  </si>
  <si>
    <t>Recursos culturales equivalentes (hipótesis B)</t>
  </si>
  <si>
    <t>0&lt;I&lt;25</t>
  </si>
  <si>
    <t>CA=(-1,77E-4*I^2)+(3,55E-2*I)-(7,76E-1)</t>
  </si>
  <si>
    <t>25&lt;I&lt;100</t>
  </si>
  <si>
    <t>Índice de caracterización de tratamientos (ICT)</t>
  </si>
  <si>
    <t>131&lt;I&lt;140</t>
  </si>
  <si>
    <t>36&lt;I&lt;131</t>
  </si>
  <si>
    <t>0&lt;I&lt;36</t>
  </si>
  <si>
    <t>-</t>
  </si>
  <si>
    <t>Calidad media del suelo basada en su grado de evolución genética y estado de conservación</t>
  </si>
  <si>
    <t>CA=1E-2*I</t>
  </si>
  <si>
    <t>CA=-1E-4*(I^2)+(2E-2*I)</t>
  </si>
  <si>
    <t>Conductividad del extracto saturado del suelo</t>
  </si>
  <si>
    <t>CA=(-2,45E-2*I^2)-(2E-3*I)+1</t>
  </si>
  <si>
    <t>0&lt;I&lt;4</t>
  </si>
  <si>
    <t>CA=(4,56E-3*I^2) -(1,41E-1*I)+1,09</t>
  </si>
  <si>
    <t>4&lt;I&lt;15</t>
  </si>
  <si>
    <t>Conductividad del extracto saturado del suelo ponderado por la superficie de zonas homogéneas</t>
  </si>
  <si>
    <t>% de variación de la salinidad con respecto a la natural</t>
  </si>
  <si>
    <t>CA=(6,25E-4*I^2)+(6,25E-2*I)+1,5</t>
  </si>
  <si>
    <t>`-40&lt;I&lt;-20</t>
  </si>
  <si>
    <t>CA=(1,25E-3*I^2)+1</t>
  </si>
  <si>
    <t>`-20&lt;I&lt;20</t>
  </si>
  <si>
    <t>CA=(1,25E-3*I^2)-(1*E-1*I)+2</t>
  </si>
  <si>
    <t>20&lt;I&lt;40</t>
  </si>
  <si>
    <t>Proporción o cantidad relativa de sodio intercambiable(PSI)</t>
  </si>
  <si>
    <t>CA=(4,37E-3*I^2)+1</t>
  </si>
  <si>
    <t>0&lt;I&lt;10,7</t>
  </si>
  <si>
    <t>CA=(1,34E-3*I^2)-(8,05E-2*I)+1,21</t>
  </si>
  <si>
    <t>10,7&lt;I&lt;30</t>
  </si>
  <si>
    <t>no hay</t>
  </si>
  <si>
    <t>0&lt;I&lt;50</t>
  </si>
  <si>
    <t>50&lt;I&lt;100</t>
  </si>
  <si>
    <t>CA=(-1,67E-4*I^2)+(4,5E-2*I)-1,83</t>
  </si>
  <si>
    <t>Rango medio del interés de los recursos culturales existentes (hipótesis A)</t>
  </si>
  <si>
    <t>CA=1E-2I</t>
  </si>
  <si>
    <t>Rango medio del interés de los recursos culturales existentes (hipótesis B)</t>
  </si>
  <si>
    <t>I&lt;100</t>
  </si>
  <si>
    <t>CA=(1,5E-2*I)-(4,99E-1)</t>
  </si>
  <si>
    <t>% medio de sodio intercambiable (PSI) ponderado según la superficie de zonas homogéneas.</t>
  </si>
  <si>
    <t>CA=-4,37E-3*I^2+1</t>
  </si>
  <si>
    <t>CA=(1,34E-3*I^2) -(8,05E-2*I) + 1,21</t>
  </si>
  <si>
    <t>Nitrógeno en el suelo</t>
  </si>
  <si>
    <t>0&lt;I&lt;64</t>
  </si>
  <si>
    <t>64&lt;I&lt;192</t>
  </si>
  <si>
    <t>192&lt;I&lt;384</t>
  </si>
  <si>
    <t>CA=(-6,1E-5*I^2) +(2,34E-2*I) -1,25</t>
  </si>
  <si>
    <t>CA=(1,36E-5*I^2)-(1,3E-2*I)+3</t>
  </si>
  <si>
    <t>Índice GUS de contaminación del suelo por plaguicidas y pesticidas (hipótesis A).</t>
  </si>
  <si>
    <t>0&lt;I&lt;1</t>
  </si>
  <si>
    <t>1&lt;I&lt;2,8</t>
  </si>
  <si>
    <t xml:space="preserve">CA=(5,56E-1*I) -5,56E-1 </t>
  </si>
  <si>
    <t>Índice GUS de contaminación del suelo por plaguicidas y pesticidas (hipótesis B).</t>
  </si>
  <si>
    <t>0&lt;I&lt;1,4</t>
  </si>
  <si>
    <t>1,4&lt;I&lt;1,8</t>
  </si>
  <si>
    <t>1,8&lt;I&lt;2,8</t>
  </si>
  <si>
    <t>CA=1,13*I-1,58</t>
  </si>
  <si>
    <t>Superficie equivalente de clase agrológica I.</t>
  </si>
  <si>
    <t>0 - 100</t>
  </si>
  <si>
    <t>Recursos culturales equivalentes (hipótesis C)</t>
  </si>
  <si>
    <t>0 -15</t>
  </si>
  <si>
    <r>
      <t xml:space="preserve"> ds m</t>
    </r>
    <r>
      <rPr>
        <vertAlign val="superscript"/>
        <sz val="8"/>
        <rFont val="Arial"/>
        <family val="2"/>
      </rPr>
      <t>-1</t>
    </r>
  </si>
  <si>
    <t xml:space="preserve">  -40  -  40</t>
  </si>
  <si>
    <t>% medio de sodio intercambiable</t>
  </si>
  <si>
    <t>0 - 30</t>
  </si>
  <si>
    <t>0 - 384</t>
  </si>
  <si>
    <r>
      <t>kg ha</t>
    </r>
    <r>
      <rPr>
        <vertAlign val="superscript"/>
        <sz val="8"/>
        <rFont val="Arial"/>
        <family val="2"/>
      </rPr>
      <t>-1</t>
    </r>
  </si>
  <si>
    <r>
      <t>log t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* 4 [-log(Koc)]</t>
    </r>
  </si>
  <si>
    <t>0 - 2,8</t>
  </si>
  <si>
    <t>2 (T=0,25)</t>
  </si>
  <si>
    <t>CA=-0,0139*I+1</t>
  </si>
  <si>
    <t>CA=(-0,00526*I)+0,689</t>
  </si>
  <si>
    <t>0 - 140</t>
  </si>
  <si>
    <t>Superficie de las clases agrológicas ponderada según productividad</t>
  </si>
  <si>
    <t>1 (T=0)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</si>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</sst>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4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/>
      <bottom style="thin"/>
    </border>
    <border>
      <left/>
      <right style="thick"/>
      <top/>
      <bottom/>
    </border>
    <border>
      <left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 style="thick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hair"/>
      <top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hair"/>
      <right style="medium"/>
      <top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 style="dotted"/>
      <right style="dotted"/>
      <top style="thick"/>
      <bottom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/>
      <bottom style="thick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88" fontId="2" fillId="3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27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88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88" fontId="3" fillId="2" borderId="33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88" fontId="3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3" borderId="32" xfId="0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/>
    </xf>
    <xf numFmtId="188" fontId="3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88" fontId="3" fillId="3" borderId="42" xfId="0" applyNumberFormat="1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/>
    </xf>
    <xf numFmtId="188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88" fontId="3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189" fontId="3" fillId="2" borderId="29" xfId="0" applyNumberFormat="1" applyFont="1" applyFill="1" applyBorder="1" applyAlignment="1">
      <alignment horizontal="center" vertical="center"/>
    </xf>
    <xf numFmtId="189" fontId="3" fillId="2" borderId="31" xfId="0" applyNumberFormat="1" applyFont="1" applyFill="1" applyBorder="1" applyAlignment="1">
      <alignment horizontal="center" vertical="center"/>
    </xf>
    <xf numFmtId="189" fontId="3" fillId="3" borderId="31" xfId="0" applyNumberFormat="1" applyFont="1" applyFill="1" applyBorder="1" applyAlignment="1">
      <alignment horizontal="center" vertical="center"/>
    </xf>
    <xf numFmtId="189" fontId="3" fillId="3" borderId="32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188" fontId="3" fillId="5" borderId="3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88" fontId="3" fillId="5" borderId="3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88" fontId="3" fillId="3" borderId="39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88" fontId="3" fillId="5" borderId="39" xfId="0" applyNumberFormat="1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'56-60'!$A$8:$A$23</c:f>
              <c:numCache/>
            </c:numRef>
          </c:xVal>
          <c:yVal>
            <c:numRef>
              <c:f>'56-60'!$B$8:$B$23</c:f>
              <c:numCache/>
            </c:numRef>
          </c:yVal>
          <c:smooth val="0"/>
        </c:ser>
        <c:axId val="35472613"/>
        <c:axId val="58490786"/>
      </c:scatterChart>
      <c:valAx>
        <c:axId val="354726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90786"/>
        <c:crosses val="autoZero"/>
        <c:crossBetween val="midCat"/>
        <c:dispUnits/>
      </c:valAx>
      <c:valAx>
        <c:axId val="584907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726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'62-66'!$A$95:$A$113</c:f>
              <c:numCache/>
            </c:numRef>
          </c:xVal>
          <c:yVal>
            <c:numRef>
              <c:f>'62-66'!$B$95:$B$113</c:f>
              <c:numCache/>
            </c:numRef>
          </c:yVal>
          <c:smooth val="0"/>
        </c:ser>
        <c:axId val="54248363"/>
        <c:axId val="34140080"/>
      </c:scatterChart>
      <c:valAx>
        <c:axId val="542483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40080"/>
        <c:crosses val="autoZero"/>
        <c:crossBetween val="midCat"/>
        <c:dispUnits/>
      </c:valAx>
      <c:valAx>
        <c:axId val="341400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4836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'62-66'!$A$123:$A$140</c:f>
              <c:numCache/>
            </c:numRef>
          </c:xVal>
          <c:yVal>
            <c:numRef>
              <c:f>'62-66'!$B$123:$B$140</c:f>
              <c:numCache/>
            </c:numRef>
          </c:yVal>
          <c:smooth val="0"/>
        </c:ser>
        <c:axId val="41167857"/>
        <c:axId val="65420094"/>
      </c:scatterChart>
      <c:valAx>
        <c:axId val="411678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20094"/>
        <c:crosses val="autoZero"/>
        <c:crossBetween val="midCat"/>
        <c:dispUnits/>
      </c:valAx>
      <c:valAx>
        <c:axId val="654200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6785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'67-75'!$A$8:$A$28</c:f>
              <c:numCache/>
            </c:numRef>
          </c:xVal>
          <c:yVal>
            <c:numRef>
              <c:f>'67-75'!$B$8:$B$28</c:f>
              <c:numCache/>
            </c:numRef>
          </c:yVal>
          <c:smooth val="0"/>
        </c:ser>
        <c:axId val="45154855"/>
        <c:axId val="50142204"/>
      </c:scatterChart>
      <c:valAx>
        <c:axId val="4515485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42204"/>
        <c:crosses val="autoZero"/>
        <c:crossBetween val="midCat"/>
        <c:dispUnits/>
      </c:valAx>
      <c:valAx>
        <c:axId val="501422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15485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'67-75'!$A$38:$A$58</c:f>
              <c:numCache/>
            </c:numRef>
          </c:xVal>
          <c:yVal>
            <c:numRef>
              <c:f>'67-75'!$B$38:$B$58</c:f>
              <c:numCache/>
            </c:numRef>
          </c:yVal>
          <c:smooth val="0"/>
        </c:ser>
        <c:axId val="47868877"/>
        <c:axId val="18315626"/>
      </c:scatterChart>
      <c:valAx>
        <c:axId val="47868877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15626"/>
        <c:crosses val="autoZero"/>
        <c:crossBetween val="midCat"/>
        <c:dispUnits/>
      </c:valAx>
      <c:valAx>
        <c:axId val="183156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6887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"/>
          <c:y val="0.06825"/>
          <c:w val="0.854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'67-75'!$A$68:$A$88</c:f>
              <c:numCache/>
            </c:numRef>
          </c:xVal>
          <c:yVal>
            <c:numRef>
              <c:f>'67-75'!$B$68:$B$88</c:f>
              <c:numCache/>
            </c:numRef>
          </c:yVal>
          <c:smooth val="0"/>
        </c:ser>
        <c:axId val="36776547"/>
        <c:axId val="8333064"/>
      </c:scatterChart>
      <c:valAx>
        <c:axId val="36776547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33064"/>
        <c:crosses val="autoZero"/>
        <c:crossBetween val="midCat"/>
        <c:dispUnits/>
      </c:valAx>
      <c:valAx>
        <c:axId val="83330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7654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'67-75'!$A$98:$A$118</c:f>
              <c:numCache/>
            </c:numRef>
          </c:xVal>
          <c:yVal>
            <c:numRef>
              <c:f>'67-75'!$B$98:$B$118</c:f>
              <c:numCache/>
            </c:numRef>
          </c:yVal>
          <c:smooth val="0"/>
        </c:ser>
        <c:axId val="41220969"/>
        <c:axId val="66110550"/>
      </c:scatterChart>
      <c:valAx>
        <c:axId val="4122096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110550"/>
        <c:crosses val="autoZero"/>
        <c:crossBetween val="midCat"/>
        <c:dispUnits/>
      </c:valAx>
      <c:valAx>
        <c:axId val="661105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22096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'67-75'!$A$128:$A$148</c:f>
              <c:numCache/>
            </c:numRef>
          </c:xVal>
          <c:yVal>
            <c:numRef>
              <c:f>'67-75'!$B$128:$B$148</c:f>
              <c:numCache/>
            </c:numRef>
          </c:yVal>
          <c:smooth val="0"/>
        </c:ser>
        <c:axId val="54130783"/>
        <c:axId val="32611540"/>
      </c:scatterChart>
      <c:valAx>
        <c:axId val="5413078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11540"/>
        <c:crosses val="autoZero"/>
        <c:crossBetween val="midCat"/>
        <c:dispUnits/>
      </c:valAx>
      <c:valAx>
        <c:axId val="326115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3078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'67-75'!$A$158:$A$173</c:f>
              <c:numCache/>
            </c:numRef>
          </c:xVal>
          <c:yVal>
            <c:numRef>
              <c:f>'67-75'!$B$158:$B$173</c:f>
              <c:numCache/>
            </c:numRef>
          </c:yVal>
          <c:smooth val="0"/>
        </c:ser>
        <c:axId val="21296837"/>
        <c:axId val="8423426"/>
      </c:scatterChart>
      <c:valAx>
        <c:axId val="21296837"/>
        <c:scaling>
          <c:orientation val="minMax"/>
          <c:max val="38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Nitrógeno (kg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23426"/>
        <c:crosses val="autoZero"/>
        <c:crossBetween val="midCat"/>
        <c:dispUnits/>
      </c:valAx>
      <c:valAx>
        <c:axId val="8423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29683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'67-75'!$A$183:$A$203</c:f>
              <c:numCache/>
            </c:numRef>
          </c:xVal>
          <c:yVal>
            <c:numRef>
              <c:f>'67-75'!$B$183:$B$203</c:f>
              <c:numCache/>
            </c:numRef>
          </c:yVal>
          <c:smooth val="0"/>
        </c:ser>
        <c:axId val="42395675"/>
        <c:axId val="14272864"/>
      </c:scatterChart>
      <c:valAx>
        <c:axId val="42395675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72864"/>
        <c:crosses val="autoZero"/>
        <c:crossBetween val="midCat"/>
        <c:dispUnits/>
      </c:valAx>
      <c:valAx>
        <c:axId val="142728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9567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'67-75'!$A$213:$A$233</c:f>
              <c:numCache/>
            </c:numRef>
          </c:xVal>
          <c:yVal>
            <c:numRef>
              <c:f>'67-75'!$B$213:$B$233</c:f>
              <c:numCache/>
            </c:numRef>
          </c:yVal>
          <c:smooth val="0"/>
        </c:ser>
        <c:axId val="51329505"/>
        <c:axId val="63303790"/>
      </c:scatterChart>
      <c:valAx>
        <c:axId val="51329505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303790"/>
        <c:crosses val="autoZero"/>
        <c:crossBetween val="midCat"/>
        <c:dispUnits/>
      </c:valAx>
      <c:valAx>
        <c:axId val="633037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2950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'56-60'!$A$33:$A$52</c:f>
              <c:numCache/>
            </c:numRef>
          </c:xVal>
          <c:yVal>
            <c:numRef>
              <c:f>'56-60'!$B$33:$B$52</c:f>
              <c:numCache/>
            </c:numRef>
          </c:yVal>
          <c:smooth val="0"/>
        </c:ser>
        <c:axId val="22182715"/>
        <c:axId val="19939840"/>
      </c:scatterChart>
      <c:valAx>
        <c:axId val="221827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39840"/>
        <c:crosses val="autoZero"/>
        <c:crossBetween val="midCat"/>
        <c:dispUnits/>
      </c:valAx>
      <c:valAx>
        <c:axId val="199398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8271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'67-75'!$A$243:$A$271</c:f>
              <c:numCache/>
            </c:numRef>
          </c:xVal>
          <c:yVal>
            <c:numRef>
              <c:f>'67-75'!$B$243:$B$271</c:f>
              <c:numCache/>
            </c:numRef>
          </c:yVal>
          <c:smooth val="0"/>
        </c:ser>
        <c:axId val="17642903"/>
        <c:axId val="28031148"/>
      </c:scatterChart>
      <c:valAx>
        <c:axId val="1764290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31148"/>
        <c:crosses val="autoZero"/>
        <c:crossBetween val="midCat"/>
        <c:dispUnits/>
      </c:valAx>
      <c:valAx>
        <c:axId val="280311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64290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'76-78'!$A$8:$A$25</c:f>
              <c:numCache/>
            </c:numRef>
          </c:xVal>
          <c:yVal>
            <c:numRef>
              <c:f>'76-78'!$B$8:$B$25</c:f>
              <c:numCache/>
            </c:numRef>
          </c:yVal>
          <c:smooth val="0"/>
        </c:ser>
        <c:axId val="28860605"/>
        <c:axId val="39643546"/>
      </c:scatterChart>
      <c:valAx>
        <c:axId val="288606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43546"/>
        <c:crosses val="autoZero"/>
        <c:crossBetween val="midCat"/>
        <c:dispUnits/>
      </c:valAx>
      <c:valAx>
        <c:axId val="396435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6060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'76-78'!$A$35:$A$55</c:f>
              <c:numCache/>
            </c:numRef>
          </c:xVal>
          <c:yVal>
            <c:numRef>
              <c:f>'76-78'!$B$35:$B$55</c:f>
              <c:numCache/>
            </c:numRef>
          </c:yVal>
          <c:smooth val="0"/>
        </c:ser>
        <c:axId val="45604051"/>
        <c:axId val="55981752"/>
      </c:scatterChart>
      <c:valAx>
        <c:axId val="456040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81752"/>
        <c:crosses val="autoZero"/>
        <c:crossBetween val="midCat"/>
        <c:dispUnits/>
      </c:valAx>
      <c:valAx>
        <c:axId val="559817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60405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'76-78'!$A$65:$A$86</c:f>
              <c:numCache/>
            </c:numRef>
          </c:xVal>
          <c:yVal>
            <c:numRef>
              <c:f>'76-78'!$B$65:$B$86</c:f>
              <c:numCache/>
            </c:numRef>
          </c:yVal>
          <c:smooth val="0"/>
        </c:ser>
        <c:axId val="56674137"/>
        <c:axId val="65675142"/>
      </c:scatterChart>
      <c:valAx>
        <c:axId val="566741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75142"/>
        <c:crosses val="autoZero"/>
        <c:crossBetween val="midCat"/>
        <c:dispUnits/>
      </c:valAx>
      <c:valAx>
        <c:axId val="656751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7413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'56-60'!$A$62:$A$82</c:f>
              <c:numCache/>
            </c:numRef>
          </c:xVal>
          <c:yVal>
            <c:numRef>
              <c:f>'56-60'!$B$62:$B$82</c:f>
              <c:numCache/>
            </c:numRef>
          </c:yVal>
          <c:smooth val="0"/>
        </c:ser>
        <c:axId val="57891329"/>
        <c:axId val="14389774"/>
      </c:scatterChart>
      <c:valAx>
        <c:axId val="578913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89774"/>
        <c:crosses val="autoZero"/>
        <c:crossBetween val="midCat"/>
        <c:dispUnits/>
      </c:valAx>
      <c:valAx>
        <c:axId val="143897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9132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'56-60'!$A$92:$A$111</c:f>
              <c:numCache/>
            </c:numRef>
          </c:xVal>
          <c:yVal>
            <c:numRef>
              <c:f>'56-60'!$B$92:$B$111</c:f>
              <c:numCache/>
            </c:numRef>
          </c:yVal>
          <c:smooth val="0"/>
        </c:ser>
        <c:axId val="52849335"/>
        <c:axId val="15952716"/>
      </c:scatterChart>
      <c:valAx>
        <c:axId val="528493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52716"/>
        <c:crosses val="autoZero"/>
        <c:crossBetween val="midCat"/>
        <c:dispUnits/>
      </c:valAx>
      <c:valAx>
        <c:axId val="159527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8493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'56-60'!$A$121:$A$139</c:f>
              <c:numCache/>
            </c:numRef>
          </c:xVal>
          <c:yVal>
            <c:numRef>
              <c:f>'56-60'!$B$121:$B$139</c:f>
              <c:numCache/>
            </c:numRef>
          </c:yVal>
          <c:smooth val="0"/>
        </c:ser>
        <c:axId val="6058717"/>
        <c:axId val="11654458"/>
      </c:scatterChart>
      <c:valAx>
        <c:axId val="60587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54458"/>
        <c:crosses val="autoZero"/>
        <c:crossBetween val="midCat"/>
        <c:dispUnits/>
      </c:valAx>
      <c:valAx>
        <c:axId val="116544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871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'61'!$A$8:$A$23</c:f>
              <c:numCache/>
            </c:numRef>
          </c:xVal>
          <c:yVal>
            <c:numRef>
              <c:f>'61'!$B$8:$B$23</c:f>
              <c:numCache/>
            </c:numRef>
          </c:yVal>
          <c:smooth val="0"/>
        </c:ser>
        <c:axId val="17290227"/>
        <c:axId val="23446360"/>
      </c:scatterChart>
      <c:valAx>
        <c:axId val="172902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46360"/>
        <c:crosses val="autoZero"/>
        <c:crossBetween val="midCat"/>
        <c:dispUnits/>
      </c:valAx>
      <c:valAx>
        <c:axId val="234463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29022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'62-66'!$A$8:$A$27</c:f>
              <c:numCache/>
            </c:numRef>
          </c:xVal>
          <c:yVal>
            <c:numRef>
              <c:f>'62-66'!$B$8:$B$27</c:f>
              <c:numCache/>
            </c:numRef>
          </c:yVal>
          <c:smooth val="0"/>
        </c:ser>
        <c:axId val="36367225"/>
        <c:axId val="3011878"/>
      </c:scatterChart>
      <c:valAx>
        <c:axId val="363672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1878"/>
        <c:crosses val="autoZero"/>
        <c:crossBetween val="midCat"/>
        <c:dispUnits/>
      </c:valAx>
      <c:valAx>
        <c:axId val="30118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36722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'62-66'!$A$37:$A$56</c:f>
              <c:numCache/>
            </c:numRef>
          </c:xVal>
          <c:yVal>
            <c:numRef>
              <c:f>'62-66'!$B$37:$B$56</c:f>
              <c:numCache/>
            </c:numRef>
          </c:yVal>
          <c:smooth val="0"/>
        </c:ser>
        <c:axId val="39154415"/>
        <c:axId val="39245348"/>
      </c:scatterChart>
      <c:valAx>
        <c:axId val="391544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45348"/>
        <c:crosses val="autoZero"/>
        <c:crossBetween val="midCat"/>
        <c:dispUnits/>
      </c:valAx>
      <c:valAx>
        <c:axId val="392453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5441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'62-66'!$A$66:$A$85</c:f>
              <c:numCache/>
            </c:numRef>
          </c:xVal>
          <c:yVal>
            <c:numRef>
              <c:f>'62-66'!$B$66:$B$85</c:f>
              <c:numCache/>
            </c:numRef>
          </c:yVal>
          <c:smooth val="0"/>
        </c:ser>
        <c:axId val="40427477"/>
        <c:axId val="55795154"/>
      </c:scatterChart>
      <c:valAx>
        <c:axId val="404274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95154"/>
        <c:crosses val="autoZero"/>
        <c:crossBetween val="midCat"/>
        <c:dispUnits/>
      </c:valAx>
      <c:valAx>
        <c:axId val="557951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2747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chart" Target="/xl/charts/chart2.xml" /><Relationship Id="rId4" Type="http://schemas.openxmlformats.org/officeDocument/2006/relationships/image" Target="../media/image14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1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1.emf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chart" Target="/xl/charts/chart14.xml" /><Relationship Id="rId6" Type="http://schemas.openxmlformats.org/officeDocument/2006/relationships/image" Target="../media/image7.emf" /><Relationship Id="rId7" Type="http://schemas.openxmlformats.org/officeDocument/2006/relationships/chart" Target="/xl/charts/chart15.xml" /><Relationship Id="rId8" Type="http://schemas.openxmlformats.org/officeDocument/2006/relationships/image" Target="../media/image8.emf" /><Relationship Id="rId9" Type="http://schemas.openxmlformats.org/officeDocument/2006/relationships/chart" Target="/xl/charts/chart16.xml" /><Relationship Id="rId10" Type="http://schemas.openxmlformats.org/officeDocument/2006/relationships/image" Target="../media/image9.emf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image" Target="../media/image2.emf" /><Relationship Id="rId5" Type="http://schemas.openxmlformats.org/officeDocument/2006/relationships/chart" Target="/xl/charts/chart23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1025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23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3810000" y="4762500"/>
          <a:ext cx="3905250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809625</xdr:colOff>
      <xdr:row>1</xdr:row>
      <xdr:rowOff>371475</xdr:rowOff>
    </xdr:from>
    <xdr:to>
      <xdr:col>1</xdr:col>
      <xdr:colOff>1552575</xdr:colOff>
      <xdr:row>2</xdr:row>
      <xdr:rowOff>371475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52475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44</xdr:row>
      <xdr:rowOff>152400</xdr:rowOff>
    </xdr:to>
    <xdr:graphicFrame macro="">
      <xdr:nvGraphicFramePr>
        <xdr:cNvPr id="1028" name="Chart 4"/>
        <xdr:cNvGraphicFramePr/>
      </xdr:nvGraphicFramePr>
      <xdr:xfrm>
        <a:off x="3810000" y="8248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152400</xdr:rowOff>
    </xdr:from>
    <xdr:to>
      <xdr:col>4</xdr:col>
      <xdr:colOff>1295400</xdr:colOff>
      <xdr:row>52</xdr:row>
      <xdr:rowOff>0</xdr:rowOff>
    </xdr:to>
    <xdr:sp macro="" fLocksText="0" textlink="">
      <xdr:nvSpPr>
        <xdr:cNvPr id="1029" name="Text Box 5"/>
        <xdr:cNvSpPr txBox="1">
          <a:spLocks noChangeArrowheads="1"/>
        </xdr:cNvSpPr>
      </xdr:nvSpPr>
      <xdr:spPr bwMode="auto">
        <a:xfrm>
          <a:off x="3810000" y="103441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 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27</xdr:row>
      <xdr:rowOff>0</xdr:rowOff>
    </xdr:from>
    <xdr:to>
      <xdr:col>1</xdr:col>
      <xdr:colOff>1590675</xdr:colOff>
      <xdr:row>28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34365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73</xdr:row>
      <xdr:rowOff>152400</xdr:rowOff>
    </xdr:to>
    <xdr:graphicFrame macro="">
      <xdr:nvGraphicFramePr>
        <xdr:cNvPr id="1032" name="Chart 8"/>
        <xdr:cNvGraphicFramePr/>
      </xdr:nvGraphicFramePr>
      <xdr:xfrm>
        <a:off x="3810000" y="1447800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73</xdr:row>
      <xdr:rowOff>152400</xdr:rowOff>
    </xdr:from>
    <xdr:to>
      <xdr:col>4</xdr:col>
      <xdr:colOff>1295400</xdr:colOff>
      <xdr:row>81</xdr:row>
      <xdr:rowOff>152400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3810000" y="16573500"/>
          <a:ext cx="3905250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56</xdr:row>
      <xdr:rowOff>0</xdr:rowOff>
    </xdr:from>
    <xdr:to>
      <xdr:col>1</xdr:col>
      <xdr:colOff>1590675</xdr:colOff>
      <xdr:row>57</xdr:row>
      <xdr:rowOff>19050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1257300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103</xdr:row>
      <xdr:rowOff>152400</xdr:rowOff>
    </xdr:to>
    <xdr:graphicFrame macro="">
      <xdr:nvGraphicFramePr>
        <xdr:cNvPr id="1035" name="Chart 11"/>
        <xdr:cNvGraphicFramePr/>
      </xdr:nvGraphicFramePr>
      <xdr:xfrm>
        <a:off x="3810000" y="20869275"/>
        <a:ext cx="39147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103</xdr:row>
      <xdr:rowOff>152400</xdr:rowOff>
    </xdr:from>
    <xdr:to>
      <xdr:col>4</xdr:col>
      <xdr:colOff>1295400</xdr:colOff>
      <xdr:row>110</xdr:row>
      <xdr:rowOff>152400</xdr:rowOff>
    </xdr:to>
    <xdr:sp macro="" fLocksText="0" textlink="">
      <xdr:nvSpPr>
        <xdr:cNvPr id="1036" name="Text Box 12"/>
        <xdr:cNvSpPr txBox="1">
          <a:spLocks noChangeArrowheads="1"/>
        </xdr:cNvSpPr>
      </xdr:nvSpPr>
      <xdr:spPr bwMode="auto">
        <a:xfrm>
          <a:off x="3810000" y="2296477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180975</xdr:colOff>
      <xdr:row>86</xdr:row>
      <xdr:rowOff>0</xdr:rowOff>
    </xdr:from>
    <xdr:to>
      <xdr:col>1</xdr:col>
      <xdr:colOff>1971675</xdr:colOff>
      <xdr:row>87</xdr:row>
      <xdr:rowOff>38100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1896427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5</xdr:col>
      <xdr:colOff>0</xdr:colOff>
      <xdr:row>132</xdr:row>
      <xdr:rowOff>152400</xdr:rowOff>
    </xdr:to>
    <xdr:graphicFrame macro="">
      <xdr:nvGraphicFramePr>
        <xdr:cNvPr id="1039" name="Chart 15"/>
        <xdr:cNvGraphicFramePr/>
      </xdr:nvGraphicFramePr>
      <xdr:xfrm>
        <a:off x="3810000" y="27098625"/>
        <a:ext cx="3914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132</xdr:row>
      <xdr:rowOff>152400</xdr:rowOff>
    </xdr:from>
    <xdr:ext cx="3905250" cy="1133475"/>
    <xdr:sp macro="" fLocksText="0" textlink="">
      <xdr:nvSpPr>
        <xdr:cNvPr id="1040" name="Text Box 16"/>
        <xdr:cNvSpPr txBox="1">
          <a:spLocks noChangeArrowheads="1"/>
        </xdr:cNvSpPr>
      </xdr:nvSpPr>
      <xdr:spPr bwMode="auto">
        <a:xfrm>
          <a:off x="3810000" y="291941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180975</xdr:colOff>
      <xdr:row>115</xdr:row>
      <xdr:rowOff>0</xdr:rowOff>
    </xdr:from>
    <xdr:to>
      <xdr:col>1</xdr:col>
      <xdr:colOff>1971675</xdr:colOff>
      <xdr:row>116</xdr:row>
      <xdr:rowOff>38100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2519362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051" name="Chart 3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23</xdr:row>
      <xdr:rowOff>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3810000" y="4752975"/>
          <a:ext cx="3905250" cy="5048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MINERALES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0</xdr:rowOff>
    </xdr:from>
    <xdr:to>
      <xdr:col>1</xdr:col>
      <xdr:colOff>2019300</xdr:colOff>
      <xdr:row>3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24025" y="76200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3073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recursos de interés nacional.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48</xdr:row>
      <xdr:rowOff>152400</xdr:rowOff>
    </xdr:to>
    <xdr:graphicFrame macro="">
      <xdr:nvGraphicFramePr>
        <xdr:cNvPr id="3076" name="Chart 4"/>
        <xdr:cNvGraphicFramePr/>
      </xdr:nvGraphicFramePr>
      <xdr:xfrm>
        <a:off x="3810000" y="8896350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1619250</xdr:colOff>
      <xdr:row>3</xdr:row>
      <xdr:rowOff>38100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7620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0</xdr:rowOff>
    </xdr:from>
    <xdr:to>
      <xdr:col>1</xdr:col>
      <xdr:colOff>1619250</xdr:colOff>
      <xdr:row>32</xdr:row>
      <xdr:rowOff>38100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699135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48</xdr:row>
      <xdr:rowOff>152400</xdr:rowOff>
    </xdr:from>
    <xdr:ext cx="3905250" cy="1143000"/>
    <xdr:sp macro="" fLocksText="0" textlink="">
      <xdr:nvSpPr>
        <xdr:cNvPr id="3091" name="Text Box 19"/>
        <xdr:cNvSpPr txBox="1">
          <a:spLocks noChangeArrowheads="1"/>
        </xdr:cNvSpPr>
      </xdr:nvSpPr>
      <xdr:spPr bwMode="auto">
        <a:xfrm>
          <a:off x="3810000" y="109918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B= recursos de interés regional.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0</xdr:colOff>
      <xdr:row>77</xdr:row>
      <xdr:rowOff>152400</xdr:rowOff>
    </xdr:to>
    <xdr:graphicFrame macro="">
      <xdr:nvGraphicFramePr>
        <xdr:cNvPr id="3092" name="Chart 20"/>
        <xdr:cNvGraphicFramePr/>
      </xdr:nvGraphicFramePr>
      <xdr:xfrm>
        <a:off x="3810000" y="1512570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590550</xdr:colOff>
      <xdr:row>60</xdr:row>
      <xdr:rowOff>0</xdr:rowOff>
    </xdr:from>
    <xdr:to>
      <xdr:col>1</xdr:col>
      <xdr:colOff>1619250</xdr:colOff>
      <xdr:row>61</xdr:row>
      <xdr:rowOff>38100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132207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77</xdr:row>
      <xdr:rowOff>152400</xdr:rowOff>
    </xdr:from>
    <xdr:ext cx="3905250" cy="1143000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0000" y="172212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C= recursos de interés local.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3095" name="Chart 23"/>
        <xdr:cNvGraphicFramePr/>
      </xdr:nvGraphicFramePr>
      <xdr:xfrm>
        <a:off x="3810000" y="21355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113</xdr:row>
      <xdr:rowOff>0</xdr:rowOff>
    </xdr:to>
    <xdr:sp macro="" fLocksText="0" textlink="">
      <xdr:nvSpPr>
        <xdr:cNvPr id="3097" name="Text Box 25"/>
        <xdr:cNvSpPr txBox="1">
          <a:spLocks noChangeArrowheads="1"/>
        </xdr:cNvSpPr>
      </xdr:nvSpPr>
      <xdr:spPr bwMode="auto">
        <a:xfrm>
          <a:off x="3810000" y="2345055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bajo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2295525</xdr:colOff>
      <xdr:row>89</xdr:row>
      <xdr:rowOff>361950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9450050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3099" name="Chart 27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0</xdr:colOff>
      <xdr:row>134</xdr:row>
      <xdr:rowOff>152400</xdr:rowOff>
    </xdr:from>
    <xdr:ext cx="3905250" cy="981075"/>
    <xdr:sp macro="" fLocksText="0" textlink="">
      <xdr:nvSpPr>
        <xdr:cNvPr id="3100" name="Text Box 28"/>
        <xdr:cNvSpPr txBox="1">
          <a:spLocks noChangeArrowheads="1"/>
        </xdr:cNvSpPr>
      </xdr:nvSpPr>
      <xdr:spPr bwMode="auto">
        <a:xfrm>
          <a:off x="3810000" y="2951797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 = elevado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117</xdr:row>
      <xdr:rowOff>0</xdr:rowOff>
    </xdr:from>
    <xdr:to>
      <xdr:col>1</xdr:col>
      <xdr:colOff>2295525</xdr:colOff>
      <xdr:row>117</xdr:row>
      <xdr:rowOff>361950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255174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4097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3810000" y="47625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49</xdr:row>
      <xdr:rowOff>152400</xdr:rowOff>
    </xdr:to>
    <xdr:graphicFrame macro="">
      <xdr:nvGraphicFramePr>
        <xdr:cNvPr id="4108" name="Chart 12"/>
        <xdr:cNvGraphicFramePr/>
      </xdr:nvGraphicFramePr>
      <xdr:xfrm>
        <a:off x="3810000" y="9058275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4110" name="Text Box 14"/>
        <xdr:cNvSpPr txBox="1">
          <a:spLocks noChangeArrowheads="1"/>
        </xdr:cNvSpPr>
      </xdr:nvSpPr>
      <xdr:spPr bwMode="auto">
        <a:xfrm>
          <a:off x="3810000" y="1115377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54</xdr:row>
      <xdr:rowOff>95250</xdr:rowOff>
    </xdr:from>
    <xdr:to>
      <xdr:col>5</xdr:col>
      <xdr:colOff>152400</xdr:colOff>
      <xdr:row>57</xdr:row>
      <xdr:rowOff>85725</xdr:rowOff>
    </xdr:to>
    <xdr:pic>
      <xdr:nvPicPr>
        <xdr:cNvPr id="4112" name="Picture 16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76675" y="11906250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32</xdr:row>
      <xdr:rowOff>0</xdr:rowOff>
    </xdr:from>
    <xdr:to>
      <xdr:col>1</xdr:col>
      <xdr:colOff>1609725</xdr:colOff>
      <xdr:row>33</xdr:row>
      <xdr:rowOff>19050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7153275"/>
          <a:ext cx="10477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79</xdr:row>
      <xdr:rowOff>152400</xdr:rowOff>
    </xdr:to>
    <xdr:graphicFrame macro="">
      <xdr:nvGraphicFramePr>
        <xdr:cNvPr id="4115" name="Chart 19"/>
        <xdr:cNvGraphicFramePr/>
      </xdr:nvGraphicFramePr>
      <xdr:xfrm>
        <a:off x="3810000" y="154495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79</xdr:row>
      <xdr:rowOff>152400</xdr:rowOff>
    </xdr:from>
    <xdr:to>
      <xdr:col>5</xdr:col>
      <xdr:colOff>0</xdr:colOff>
      <xdr:row>88</xdr:row>
      <xdr:rowOff>0</xdr:rowOff>
    </xdr:to>
    <xdr:sp macro="" fLocksText="0" textlink="">
      <xdr:nvSpPr>
        <xdr:cNvPr id="4116" name="Text Box 20"/>
        <xdr:cNvSpPr txBox="1">
          <a:spLocks noChangeArrowheads="1"/>
        </xdr:cNvSpPr>
      </xdr:nvSpPr>
      <xdr:spPr bwMode="auto">
        <a:xfrm>
          <a:off x="3810000" y="1754505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84</xdr:row>
      <xdr:rowOff>95250</xdr:rowOff>
    </xdr:from>
    <xdr:to>
      <xdr:col>5</xdr:col>
      <xdr:colOff>85725</xdr:colOff>
      <xdr:row>87</xdr:row>
      <xdr:rowOff>85725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10000" y="182975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62</xdr:row>
      <xdr:rowOff>28575</xdr:rowOff>
    </xdr:from>
    <xdr:to>
      <xdr:col>1</xdr:col>
      <xdr:colOff>1704975</xdr:colOff>
      <xdr:row>62</xdr:row>
      <xdr:rowOff>323850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19300" y="13573125"/>
          <a:ext cx="11620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109</xdr:row>
      <xdr:rowOff>152400</xdr:rowOff>
    </xdr:to>
    <xdr:graphicFrame macro="">
      <xdr:nvGraphicFramePr>
        <xdr:cNvPr id="4122" name="Chart 26"/>
        <xdr:cNvGraphicFramePr/>
      </xdr:nvGraphicFramePr>
      <xdr:xfrm>
        <a:off x="3810000" y="2184082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109</xdr:row>
      <xdr:rowOff>152400</xdr:rowOff>
    </xdr:from>
    <xdr:to>
      <xdr:col>5</xdr:col>
      <xdr:colOff>0</xdr:colOff>
      <xdr:row>118</xdr:row>
      <xdr:rowOff>0</xdr:rowOff>
    </xdr:to>
    <xdr:sp macro="" fLocksText="0" textlink="">
      <xdr:nvSpPr>
        <xdr:cNvPr id="4124" name="Text Box 28"/>
        <xdr:cNvSpPr txBox="1">
          <a:spLocks noChangeArrowheads="1"/>
        </xdr:cNvSpPr>
      </xdr:nvSpPr>
      <xdr:spPr bwMode="auto">
        <a:xfrm>
          <a:off x="3810000" y="2393632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9525</xdr:colOff>
      <xdr:row>114</xdr:row>
      <xdr:rowOff>142875</xdr:rowOff>
    </xdr:from>
    <xdr:to>
      <xdr:col>4</xdr:col>
      <xdr:colOff>1295400</xdr:colOff>
      <xdr:row>117</xdr:row>
      <xdr:rowOff>57150</xdr:rowOff>
    </xdr:to>
    <xdr:pic>
      <xdr:nvPicPr>
        <xdr:cNvPr id="4127" name="Picture 31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19525" y="24736425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139</xdr:row>
      <xdr:rowOff>152400</xdr:rowOff>
    </xdr:to>
    <xdr:graphicFrame macro="">
      <xdr:nvGraphicFramePr>
        <xdr:cNvPr id="4128" name="Chart 32"/>
        <xdr:cNvGraphicFramePr/>
      </xdr:nvGraphicFramePr>
      <xdr:xfrm>
        <a:off x="3810000" y="28232100"/>
        <a:ext cx="3914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139</xdr:row>
      <xdr:rowOff>152400</xdr:rowOff>
    </xdr:from>
    <xdr:to>
      <xdr:col>5</xdr:col>
      <xdr:colOff>0</xdr:colOff>
      <xdr:row>148</xdr:row>
      <xdr:rowOff>0</xdr:rowOff>
    </xdr:to>
    <xdr:sp macro="" fLocksText="0" textlink="">
      <xdr:nvSpPr>
        <xdr:cNvPr id="4130" name="Text Box 34"/>
        <xdr:cNvSpPr txBox="1">
          <a:spLocks noChangeArrowheads="1"/>
        </xdr:cNvSpPr>
      </xdr:nvSpPr>
      <xdr:spPr bwMode="auto">
        <a:xfrm>
          <a:off x="3810000" y="303276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28575</xdr:colOff>
      <xdr:row>144</xdr:row>
      <xdr:rowOff>104775</xdr:rowOff>
    </xdr:from>
    <xdr:to>
      <xdr:col>5</xdr:col>
      <xdr:colOff>9525</xdr:colOff>
      <xdr:row>147</xdr:row>
      <xdr:rowOff>19050</xdr:rowOff>
    </xdr:to>
    <xdr:pic>
      <xdr:nvPicPr>
        <xdr:cNvPr id="4133" name="Picture 37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38575" y="31089600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122</xdr:row>
      <xdr:rowOff>0</xdr:rowOff>
    </xdr:from>
    <xdr:to>
      <xdr:col>1</xdr:col>
      <xdr:colOff>1562100</xdr:colOff>
      <xdr:row>123</xdr:row>
      <xdr:rowOff>19050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085975" y="263271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38100</xdr:colOff>
      <xdr:row>24</xdr:row>
      <xdr:rowOff>114300</xdr:rowOff>
    </xdr:from>
    <xdr:to>
      <xdr:col>5</xdr:col>
      <xdr:colOff>123825</xdr:colOff>
      <xdr:row>27</xdr:row>
      <xdr:rowOff>104775</xdr:rowOff>
    </xdr:to>
    <xdr:pic>
      <xdr:nvPicPr>
        <xdr:cNvPr id="4101" name="Picture 5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48100" y="55340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169</xdr:row>
      <xdr:rowOff>152400</xdr:rowOff>
    </xdr:to>
    <xdr:graphicFrame macro="">
      <xdr:nvGraphicFramePr>
        <xdr:cNvPr id="4136" name="Chart 40"/>
        <xdr:cNvGraphicFramePr/>
      </xdr:nvGraphicFramePr>
      <xdr:xfrm>
        <a:off x="3810000" y="34623375"/>
        <a:ext cx="39147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169</xdr:row>
      <xdr:rowOff>152400</xdr:rowOff>
    </xdr:from>
    <xdr:to>
      <xdr:col>5</xdr:col>
      <xdr:colOff>0</xdr:colOff>
      <xdr:row>173</xdr:row>
      <xdr:rowOff>0</xdr:rowOff>
    </xdr:to>
    <xdr:sp macro="" fLocksText="0" textlink="">
      <xdr:nvSpPr>
        <xdr:cNvPr id="4137" name="Text Box 41"/>
        <xdr:cNvSpPr txBox="1">
          <a:spLocks noChangeArrowheads="1"/>
        </xdr:cNvSpPr>
      </xdr:nvSpPr>
      <xdr:spPr bwMode="auto">
        <a:xfrm>
          <a:off x="3810000" y="36718875"/>
          <a:ext cx="391477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0</xdr:colOff>
      <xdr:row>194</xdr:row>
      <xdr:rowOff>152400</xdr:rowOff>
    </xdr:to>
    <xdr:graphicFrame macro="">
      <xdr:nvGraphicFramePr>
        <xdr:cNvPr id="4139" name="Chart 43"/>
        <xdr:cNvGraphicFramePr/>
      </xdr:nvGraphicFramePr>
      <xdr:xfrm>
        <a:off x="3810000" y="40205025"/>
        <a:ext cx="391477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194</xdr:row>
      <xdr:rowOff>152400</xdr:rowOff>
    </xdr:from>
    <xdr:to>
      <xdr:col>5</xdr:col>
      <xdr:colOff>0</xdr:colOff>
      <xdr:row>202</xdr:row>
      <xdr:rowOff>152400</xdr:rowOff>
    </xdr:to>
    <xdr:sp macro="" fLocksText="0" textlink="">
      <xdr:nvSpPr>
        <xdr:cNvPr id="4140" name="Text Box 44"/>
        <xdr:cNvSpPr txBox="1">
          <a:spLocks noChangeArrowheads="1"/>
        </xdr:cNvSpPr>
      </xdr:nvSpPr>
      <xdr:spPr bwMode="auto">
        <a:xfrm>
          <a:off x="3810000" y="423005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5</xdr:col>
      <xdr:colOff>0</xdr:colOff>
      <xdr:row>224</xdr:row>
      <xdr:rowOff>152400</xdr:rowOff>
    </xdr:to>
    <xdr:graphicFrame macro="">
      <xdr:nvGraphicFramePr>
        <xdr:cNvPr id="4142" name="Chart 46"/>
        <xdr:cNvGraphicFramePr/>
      </xdr:nvGraphicFramePr>
      <xdr:xfrm>
        <a:off x="3810000" y="46596300"/>
        <a:ext cx="391477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224</xdr:row>
      <xdr:rowOff>152400</xdr:rowOff>
    </xdr:from>
    <xdr:to>
      <xdr:col>5</xdr:col>
      <xdr:colOff>0</xdr:colOff>
      <xdr:row>232</xdr:row>
      <xdr:rowOff>152400</xdr:rowOff>
    </xdr:to>
    <xdr:sp macro="" fLocksText="0" textlink="">
      <xdr:nvSpPr>
        <xdr:cNvPr id="4143" name="Text Box 47"/>
        <xdr:cNvSpPr txBox="1">
          <a:spLocks noChangeArrowheads="1"/>
        </xdr:cNvSpPr>
      </xdr:nvSpPr>
      <xdr:spPr bwMode="auto">
        <a:xfrm>
          <a:off x="3810000" y="4869180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57150</xdr:colOff>
      <xdr:row>255</xdr:row>
      <xdr:rowOff>0</xdr:rowOff>
    </xdr:from>
    <xdr:ext cx="3857625" cy="2571750"/>
    <xdr:sp macro="" fLocksText="0" textlink="">
      <xdr:nvSpPr>
        <xdr:cNvPr id="4144" name="Text Box 48"/>
        <xdr:cNvSpPr txBox="1">
          <a:spLocks noChangeArrowheads="1"/>
        </xdr:cNvSpPr>
      </xdr:nvSpPr>
      <xdr:spPr bwMode="auto">
        <a:xfrm>
          <a:off x="3867150" y="55092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242</xdr:row>
      <xdr:rowOff>9525</xdr:rowOff>
    </xdr:from>
    <xdr:to>
      <xdr:col>5</xdr:col>
      <xdr:colOff>0</xdr:colOff>
      <xdr:row>255</xdr:row>
      <xdr:rowOff>0</xdr:rowOff>
    </xdr:to>
    <xdr:graphicFrame macro="">
      <xdr:nvGraphicFramePr>
        <xdr:cNvPr id="4145" name="Chart 49"/>
        <xdr:cNvGraphicFramePr/>
      </xdr:nvGraphicFramePr>
      <xdr:xfrm>
        <a:off x="3810000" y="52997100"/>
        <a:ext cx="3914775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238125</xdr:colOff>
      <xdr:row>271</xdr:row>
      <xdr:rowOff>19050</xdr:rowOff>
    </xdr:from>
    <xdr:ext cx="7486650" cy="904875"/>
    <xdr:sp macro="" fLocksText="0" textlink="">
      <xdr:nvSpPr>
        <xdr:cNvPr id="4146" name="Text Box 50"/>
        <xdr:cNvSpPr txBox="1">
          <a:spLocks noChangeArrowheads="1"/>
        </xdr:cNvSpPr>
      </xdr:nvSpPr>
      <xdr:spPr bwMode="auto">
        <a:xfrm>
          <a:off x="238125" y="57702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4" name="Chart 4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152400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3810000" y="4762500"/>
          <a:ext cx="391477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 varía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371475</xdr:rowOff>
    </xdr:from>
    <xdr:to>
      <xdr:col>1</xdr:col>
      <xdr:colOff>2009775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752475"/>
          <a:ext cx="17240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5128" name="Chart 8"/>
        <xdr:cNvGraphicFramePr/>
      </xdr:nvGraphicFramePr>
      <xdr:xfrm>
        <a:off x="3810000" y="85725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152400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3810000" y="106680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es la masa de materia seca por unidad de superficie. El índice de productividad varía siempre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2219325</xdr:colOff>
      <xdr:row>30</xdr:row>
      <xdr:rowOff>38100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33525" y="6667500"/>
          <a:ext cx="21621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76</xdr:row>
      <xdr:rowOff>152400</xdr:rowOff>
    </xdr:to>
    <xdr:graphicFrame macro="">
      <xdr:nvGraphicFramePr>
        <xdr:cNvPr id="5132" name="Chart 12"/>
        <xdr:cNvGraphicFramePr/>
      </xdr:nvGraphicFramePr>
      <xdr:xfrm>
        <a:off x="3810000" y="149637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152400</xdr:rowOff>
    </xdr:from>
    <xdr:to>
      <xdr:col>5</xdr:col>
      <xdr:colOff>0</xdr:colOff>
      <xdr:row>86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3810000" y="17059275"/>
          <a:ext cx="391477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equivalencia varía según la aptitud del suelo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2305050</xdr:colOff>
      <xdr:row>60</xdr:row>
      <xdr:rowOff>19050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3058775"/>
          <a:ext cx="23050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81</xdr:row>
      <xdr:rowOff>76200</xdr:rowOff>
    </xdr:from>
    <xdr:to>
      <xdr:col>5</xdr:col>
      <xdr:colOff>295275</xdr:colOff>
      <xdr:row>84</xdr:row>
      <xdr:rowOff>104775</xdr:rowOff>
    </xdr:to>
    <xdr:pic>
      <xdr:nvPicPr>
        <xdr:cNvPr id="5137" name="Picture 17"/>
        <xdr:cNvPicPr preferRelativeResize="1">
          <a:picLocks noChangeAspect="1"/>
        </xdr:cNvPicPr>
      </xdr:nvPicPr>
      <xdr:blipFill>
        <a:blip r:embed="rId7"/>
        <a:srcRect r="24804" b="21728"/>
        <a:stretch>
          <a:fillRect/>
        </a:stretch>
      </xdr:blipFill>
      <xdr:spPr bwMode="auto">
        <a:xfrm>
          <a:off x="3876675" y="17792700"/>
          <a:ext cx="41433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3" sqref="B23"/>
    </sheetView>
  </sheetViews>
  <sheetFormatPr defaultColWidth="13.33203125" defaultRowHeight="14.25"/>
  <cols>
    <col min="1" max="1" width="13.33203125" style="114" customWidth="1"/>
    <col min="2" max="2" width="114.5" style="114" customWidth="1"/>
    <col min="3" max="16384" width="13.33203125" style="114" customWidth="1"/>
  </cols>
  <sheetData>
    <row r="1" spans="1:2" ht="14.25">
      <c r="A1" s="114" t="s">
        <v>111</v>
      </c>
      <c r="B1" s="114" t="s">
        <v>112</v>
      </c>
    </row>
    <row r="3" spans="1:2" ht="14.25">
      <c r="A3" s="114" t="s">
        <v>113</v>
      </c>
      <c r="B3" s="114" t="s">
        <v>114</v>
      </c>
    </row>
    <row r="4" ht="14.25">
      <c r="B4" s="114" t="s">
        <v>115</v>
      </c>
    </row>
    <row r="5" ht="14.25">
      <c r="B5" s="114" t="s">
        <v>116</v>
      </c>
    </row>
    <row r="6" ht="14.25">
      <c r="B6" s="114" t="s">
        <v>117</v>
      </c>
    </row>
    <row r="8" spans="1:2" ht="14.25">
      <c r="A8" s="114" t="s">
        <v>118</v>
      </c>
      <c r="B8" s="114" t="s">
        <v>119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="75" zoomScaleNormal="75" workbookViewId="0" topLeftCell="A130">
      <selection activeCell="B119" sqref="B119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56</v>
      </c>
      <c r="C1" s="2" t="s">
        <v>4</v>
      </c>
      <c r="D1" s="22" t="s">
        <v>11</v>
      </c>
      <c r="E1" s="23" t="s">
        <v>12</v>
      </c>
    </row>
    <row r="2" spans="1:5" ht="30" customHeight="1">
      <c r="A2" s="3" t="s">
        <v>1</v>
      </c>
      <c r="B2" s="34" t="s">
        <v>13</v>
      </c>
      <c r="C2" s="24"/>
      <c r="D2" s="25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100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IF(D5&lt;=0,"valor del indicador fuera de rango",IF(D5&lt;=100,(-0.0001*(D5^2))+(0.000417*D5)+1,"valor del indicador fuera rango"))</f>
        <v>0.04169999999999996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(-0.0001*(A8^2))+(0.000417*A8)+1</f>
        <v>1</v>
      </c>
      <c r="C8" s="13"/>
      <c r="D8" s="14"/>
      <c r="E8" s="15"/>
    </row>
    <row r="9" spans="1:5" ht="12.95" customHeight="1">
      <c r="A9" s="37">
        <v>5</v>
      </c>
      <c r="B9" s="36">
        <f aca="true" t="shared" si="0" ref="B9:B23">(-0.0001*(A9^2))+(0.000417*A9)+1</f>
        <v>0.999585</v>
      </c>
      <c r="C9" s="16"/>
      <c r="D9" s="14"/>
      <c r="E9" s="15"/>
    </row>
    <row r="10" spans="1:5" ht="12.95" customHeight="1">
      <c r="A10" s="37">
        <v>10</v>
      </c>
      <c r="B10" s="36">
        <f t="shared" si="0"/>
        <v>0.99417</v>
      </c>
      <c r="C10" s="16"/>
      <c r="D10" s="14"/>
      <c r="E10" s="15"/>
    </row>
    <row r="11" spans="1:5" ht="12.95" customHeight="1">
      <c r="A11" s="37">
        <v>15</v>
      </c>
      <c r="B11" s="36">
        <f t="shared" si="0"/>
        <v>0.983755</v>
      </c>
      <c r="C11" s="13"/>
      <c r="D11" s="14"/>
      <c r="E11" s="15"/>
    </row>
    <row r="12" spans="1:5" ht="12.95" customHeight="1">
      <c r="A12" s="37">
        <v>20</v>
      </c>
      <c r="B12" s="36">
        <f t="shared" si="0"/>
        <v>0.96834</v>
      </c>
      <c r="C12" s="16"/>
      <c r="D12" s="14"/>
      <c r="E12" s="15"/>
    </row>
    <row r="13" spans="1:5" ht="12.95" customHeight="1">
      <c r="A13" s="37">
        <v>25</v>
      </c>
      <c r="B13" s="36">
        <f t="shared" si="0"/>
        <v>0.947925</v>
      </c>
      <c r="C13" s="17"/>
      <c r="D13" s="14"/>
      <c r="E13" s="15"/>
    </row>
    <row r="14" spans="1:5" ht="12.95" customHeight="1">
      <c r="A14" s="37">
        <v>30</v>
      </c>
      <c r="B14" s="36">
        <f t="shared" si="0"/>
        <v>0.9225099999999999</v>
      </c>
      <c r="C14" s="18"/>
      <c r="D14" s="14"/>
      <c r="E14" s="15"/>
    </row>
    <row r="15" spans="1:5" ht="12.95" customHeight="1">
      <c r="A15" s="37">
        <v>35</v>
      </c>
      <c r="B15" s="36">
        <f t="shared" si="0"/>
        <v>0.892095</v>
      </c>
      <c r="C15" s="18"/>
      <c r="D15" s="14"/>
      <c r="E15" s="15"/>
    </row>
    <row r="16" spans="1:5" ht="12.95" customHeight="1">
      <c r="A16" s="37">
        <v>40</v>
      </c>
      <c r="B16" s="36">
        <f t="shared" si="0"/>
        <v>0.85668</v>
      </c>
      <c r="C16" s="18"/>
      <c r="D16" s="14"/>
      <c r="E16" s="15"/>
    </row>
    <row r="17" spans="1:5" ht="12.95" customHeight="1">
      <c r="A17" s="37">
        <v>45</v>
      </c>
      <c r="B17" s="36">
        <f t="shared" si="0"/>
        <v>0.816265</v>
      </c>
      <c r="C17" s="18"/>
      <c r="D17" s="14"/>
      <c r="E17" s="15"/>
    </row>
    <row r="18" spans="1:5" ht="12.95" customHeight="1">
      <c r="A18" s="37">
        <v>50</v>
      </c>
      <c r="B18" s="36">
        <f t="shared" si="0"/>
        <v>0.77085</v>
      </c>
      <c r="C18" s="18"/>
      <c r="D18" s="14"/>
      <c r="E18" s="15"/>
    </row>
    <row r="19" spans="1:5" ht="12.95" customHeight="1">
      <c r="A19" s="37">
        <v>55</v>
      </c>
      <c r="B19" s="36">
        <f t="shared" si="0"/>
        <v>0.7204349999999999</v>
      </c>
      <c r="C19" s="18"/>
      <c r="D19" s="14"/>
      <c r="E19" s="15"/>
    </row>
    <row r="20" spans="1:5" ht="12.95" customHeight="1">
      <c r="A20" s="37">
        <v>60</v>
      </c>
      <c r="B20" s="36">
        <f t="shared" si="0"/>
        <v>0.66502</v>
      </c>
      <c r="C20" s="18"/>
      <c r="D20" s="14"/>
      <c r="E20" s="15"/>
    </row>
    <row r="21" spans="1:5" ht="12.95" customHeight="1">
      <c r="A21" s="37">
        <v>70</v>
      </c>
      <c r="B21" s="36">
        <f t="shared" si="0"/>
        <v>0.53919</v>
      </c>
      <c r="C21" s="18"/>
      <c r="D21" s="14"/>
      <c r="E21" s="15"/>
    </row>
    <row r="22" spans="1:5" ht="12.95" customHeight="1">
      <c r="A22" s="37">
        <v>80</v>
      </c>
      <c r="B22" s="36">
        <f t="shared" si="0"/>
        <v>0.39335999999999993</v>
      </c>
      <c r="C22" s="18"/>
      <c r="D22" s="14"/>
      <c r="E22" s="15"/>
    </row>
    <row r="23" spans="1:5" ht="12.95" customHeight="1" thickBot="1">
      <c r="A23" s="38">
        <v>100</v>
      </c>
      <c r="B23" s="39">
        <f t="shared" si="0"/>
        <v>0.04169999999999996</v>
      </c>
      <c r="C23" s="19"/>
      <c r="D23" s="20"/>
      <c r="E23" s="21"/>
    </row>
    <row r="24" ht="12.95" customHeight="1" thickTop="1"/>
    <row r="25" ht="12.95" customHeight="1" thickBot="1"/>
    <row r="26" spans="1:5" ht="30" customHeight="1" thickTop="1">
      <c r="A26" s="1" t="s">
        <v>6</v>
      </c>
      <c r="B26" s="33">
        <v>57</v>
      </c>
      <c r="C26" s="2" t="s">
        <v>4</v>
      </c>
      <c r="D26" s="22" t="s">
        <v>15</v>
      </c>
      <c r="E26" s="23" t="s">
        <v>12</v>
      </c>
    </row>
    <row r="27" spans="1:5" ht="30" customHeight="1">
      <c r="A27" s="3" t="s">
        <v>1</v>
      </c>
      <c r="B27" s="34" t="s">
        <v>16</v>
      </c>
      <c r="C27" s="24"/>
      <c r="D27" s="25"/>
      <c r="E27" s="26"/>
    </row>
    <row r="28" spans="1:5" ht="30" customHeight="1">
      <c r="A28" s="3" t="s">
        <v>9</v>
      </c>
      <c r="B28" s="4"/>
      <c r="C28" s="24"/>
      <c r="D28" s="27"/>
      <c r="E28" s="26"/>
    </row>
    <row r="29" spans="1:5" ht="30" customHeight="1" thickBot="1">
      <c r="A29" s="3" t="s">
        <v>2</v>
      </c>
      <c r="B29" s="4"/>
      <c r="C29" s="28"/>
      <c r="D29" s="29"/>
      <c r="E29" s="30"/>
    </row>
    <row r="30" spans="1:5" ht="30" customHeight="1">
      <c r="A30" s="3" t="s">
        <v>3</v>
      </c>
      <c r="B30" s="4" t="s">
        <v>14</v>
      </c>
      <c r="C30" s="5" t="s">
        <v>5</v>
      </c>
      <c r="D30" s="6">
        <v>25</v>
      </c>
      <c r="E30" s="31"/>
    </row>
    <row r="31" spans="1:5" ht="30" customHeight="1" thickBot="1">
      <c r="A31" s="7" t="s">
        <v>10</v>
      </c>
      <c r="B31" s="8" t="s">
        <v>105</v>
      </c>
      <c r="C31" s="9" t="s">
        <v>0</v>
      </c>
      <c r="D31" s="10">
        <f>IF(D30&lt;=0,"valor del indicador fuera de rango",IF(D30&lt;=100,(0.01*(D30)),"valor del indicador fuera rango"))</f>
        <v>0.25</v>
      </c>
      <c r="E31" s="32"/>
    </row>
    <row r="32" spans="1:5" ht="30" customHeight="1">
      <c r="A32" s="11" t="s">
        <v>8</v>
      </c>
      <c r="B32" s="12" t="s">
        <v>0</v>
      </c>
      <c r="C32" s="115" t="s">
        <v>7</v>
      </c>
      <c r="D32" s="116"/>
      <c r="E32" s="117"/>
    </row>
    <row r="33" spans="1:5" ht="12.95" customHeight="1">
      <c r="A33" s="35">
        <v>0</v>
      </c>
      <c r="B33" s="36">
        <f aca="true" t="shared" si="1" ref="B33:B52">0.01*A33</f>
        <v>0</v>
      </c>
      <c r="C33" s="13"/>
      <c r="D33" s="14"/>
      <c r="E33" s="15"/>
    </row>
    <row r="34" spans="1:5" ht="12.95" customHeight="1">
      <c r="A34" s="37">
        <v>5</v>
      </c>
      <c r="B34" s="36">
        <f t="shared" si="1"/>
        <v>0.05</v>
      </c>
      <c r="C34" s="16"/>
      <c r="D34" s="14"/>
      <c r="E34" s="15"/>
    </row>
    <row r="35" spans="1:5" ht="12.95" customHeight="1">
      <c r="A35" s="37">
        <v>10</v>
      </c>
      <c r="B35" s="36">
        <f t="shared" si="1"/>
        <v>0.1</v>
      </c>
      <c r="C35" s="16"/>
      <c r="D35" s="14"/>
      <c r="E35" s="15"/>
    </row>
    <row r="36" spans="1:5" ht="12.95" customHeight="1">
      <c r="A36" s="37">
        <v>15</v>
      </c>
      <c r="B36" s="36">
        <f t="shared" si="1"/>
        <v>0.15</v>
      </c>
      <c r="C36" s="13"/>
      <c r="D36" s="14"/>
      <c r="E36" s="15"/>
    </row>
    <row r="37" spans="1:5" ht="12.95" customHeight="1">
      <c r="A37" s="37">
        <v>20</v>
      </c>
      <c r="B37" s="36">
        <f t="shared" si="1"/>
        <v>0.2</v>
      </c>
      <c r="C37" s="16"/>
      <c r="D37" s="14"/>
      <c r="E37" s="15"/>
    </row>
    <row r="38" spans="1:5" ht="12.95" customHeight="1">
      <c r="A38" s="37">
        <v>25</v>
      </c>
      <c r="B38" s="36">
        <f t="shared" si="1"/>
        <v>0.25</v>
      </c>
      <c r="C38" s="17"/>
      <c r="D38" s="14"/>
      <c r="E38" s="15"/>
    </row>
    <row r="39" spans="1:5" ht="12.95" customHeight="1">
      <c r="A39" s="37">
        <v>30</v>
      </c>
      <c r="B39" s="36">
        <f t="shared" si="1"/>
        <v>0.3</v>
      </c>
      <c r="C39" s="18"/>
      <c r="D39" s="14"/>
      <c r="E39" s="15"/>
    </row>
    <row r="40" spans="1:5" ht="12.95" customHeight="1">
      <c r="A40" s="37">
        <v>35</v>
      </c>
      <c r="B40" s="36">
        <f t="shared" si="1"/>
        <v>0.35000000000000003</v>
      </c>
      <c r="C40" s="18"/>
      <c r="D40" s="14"/>
      <c r="E40" s="15"/>
    </row>
    <row r="41" spans="1:5" ht="12.95" customHeight="1">
      <c r="A41" s="37">
        <v>40</v>
      </c>
      <c r="B41" s="36">
        <f t="shared" si="1"/>
        <v>0.4</v>
      </c>
      <c r="C41" s="18"/>
      <c r="D41" s="14"/>
      <c r="E41" s="15"/>
    </row>
    <row r="42" spans="1:5" ht="12.95" customHeight="1">
      <c r="A42" s="37">
        <v>45</v>
      </c>
      <c r="B42" s="36">
        <f t="shared" si="1"/>
        <v>0.45</v>
      </c>
      <c r="C42" s="18"/>
      <c r="D42" s="14"/>
      <c r="E42" s="15"/>
    </row>
    <row r="43" spans="1:5" ht="12.95" customHeight="1">
      <c r="A43" s="37">
        <v>50</v>
      </c>
      <c r="B43" s="36">
        <f t="shared" si="1"/>
        <v>0.5</v>
      </c>
      <c r="C43" s="18"/>
      <c r="D43" s="14"/>
      <c r="E43" s="15"/>
    </row>
    <row r="44" spans="1:5" ht="12.95" customHeight="1">
      <c r="A44" s="37">
        <v>55</v>
      </c>
      <c r="B44" s="36">
        <f t="shared" si="1"/>
        <v>0.55</v>
      </c>
      <c r="C44" s="18"/>
      <c r="D44" s="14"/>
      <c r="E44" s="15"/>
    </row>
    <row r="45" spans="1:5" ht="12.95" customHeight="1">
      <c r="A45" s="37">
        <v>60</v>
      </c>
      <c r="B45" s="36">
        <f t="shared" si="1"/>
        <v>0.6</v>
      </c>
      <c r="C45" s="18"/>
      <c r="D45" s="14"/>
      <c r="E45" s="15"/>
    </row>
    <row r="46" spans="1:5" ht="12.95" customHeight="1">
      <c r="A46" s="37">
        <v>65</v>
      </c>
      <c r="B46" s="36">
        <f t="shared" si="1"/>
        <v>0.65</v>
      </c>
      <c r="C46" s="18"/>
      <c r="D46" s="14"/>
      <c r="E46" s="15"/>
    </row>
    <row r="47" spans="1:5" ht="12.95" customHeight="1">
      <c r="A47" s="37">
        <v>70</v>
      </c>
      <c r="B47" s="36">
        <f t="shared" si="1"/>
        <v>0.7000000000000001</v>
      </c>
      <c r="C47" s="18"/>
      <c r="D47" s="14"/>
      <c r="E47" s="15"/>
    </row>
    <row r="48" spans="1:5" ht="12.95" customHeight="1">
      <c r="A48" s="37">
        <v>75</v>
      </c>
      <c r="B48" s="36">
        <f t="shared" si="1"/>
        <v>0.75</v>
      </c>
      <c r="C48" s="18"/>
      <c r="D48" s="14"/>
      <c r="E48" s="15"/>
    </row>
    <row r="49" spans="1:5" ht="12.95" customHeight="1">
      <c r="A49" s="37">
        <v>80</v>
      </c>
      <c r="B49" s="36">
        <f t="shared" si="1"/>
        <v>0.8</v>
      </c>
      <c r="C49" s="18"/>
      <c r="D49" s="14"/>
      <c r="E49" s="15"/>
    </row>
    <row r="50" spans="1:5" ht="12.95" customHeight="1">
      <c r="A50" s="37">
        <v>85</v>
      </c>
      <c r="B50" s="36">
        <f t="shared" si="1"/>
        <v>0.85</v>
      </c>
      <c r="C50" s="18"/>
      <c r="D50" s="14"/>
      <c r="E50" s="15"/>
    </row>
    <row r="51" spans="1:5" ht="12.95" customHeight="1">
      <c r="A51" s="37">
        <v>90</v>
      </c>
      <c r="B51" s="36">
        <f t="shared" si="1"/>
        <v>0.9</v>
      </c>
      <c r="C51" s="18"/>
      <c r="D51" s="14"/>
      <c r="E51" s="15"/>
    </row>
    <row r="52" spans="1:5" ht="12.95" customHeight="1" thickBot="1">
      <c r="A52" s="38">
        <v>100</v>
      </c>
      <c r="B52" s="39">
        <f t="shared" si="1"/>
        <v>1</v>
      </c>
      <c r="C52" s="19"/>
      <c r="D52" s="20"/>
      <c r="E52" s="21"/>
    </row>
    <row r="53" ht="12.95" customHeight="1" thickTop="1"/>
    <row r="54" ht="12.95" customHeight="1" thickBot="1"/>
    <row r="55" spans="1:5" ht="30" customHeight="1" thickTop="1">
      <c r="A55" s="1" t="s">
        <v>6</v>
      </c>
      <c r="B55" s="33">
        <v>58</v>
      </c>
      <c r="C55" s="2" t="s">
        <v>4</v>
      </c>
      <c r="D55" s="22" t="s">
        <v>18</v>
      </c>
      <c r="E55" s="23" t="s">
        <v>19</v>
      </c>
    </row>
    <row r="56" spans="1:5" ht="30" customHeight="1">
      <c r="A56" s="48" t="s">
        <v>1</v>
      </c>
      <c r="B56" s="52" t="s">
        <v>17</v>
      </c>
      <c r="C56" s="49"/>
      <c r="D56" s="50" t="s">
        <v>20</v>
      </c>
      <c r="E56" s="51" t="s">
        <v>21</v>
      </c>
    </row>
    <row r="57" spans="1:5" ht="30" customHeight="1">
      <c r="A57" s="3" t="s">
        <v>9</v>
      </c>
      <c r="B57" s="4"/>
      <c r="C57" s="24"/>
      <c r="D57" s="27"/>
      <c r="E57" s="26"/>
    </row>
    <row r="58" spans="1:5" ht="30" customHeight="1" thickBot="1">
      <c r="A58" s="3" t="s">
        <v>2</v>
      </c>
      <c r="B58" s="4"/>
      <c r="C58" s="28"/>
      <c r="D58" s="29"/>
      <c r="E58" s="30"/>
    </row>
    <row r="59" spans="1:5" ht="30" customHeight="1">
      <c r="A59" s="3" t="s">
        <v>3</v>
      </c>
      <c r="B59" s="4" t="s">
        <v>14</v>
      </c>
      <c r="C59" s="5" t="s">
        <v>5</v>
      </c>
      <c r="D59" s="6">
        <v>20</v>
      </c>
      <c r="E59" s="31"/>
    </row>
    <row r="60" spans="1:5" ht="30" customHeight="1" thickBot="1">
      <c r="A60" s="7" t="s">
        <v>10</v>
      </c>
      <c r="B60" s="8" t="s">
        <v>105</v>
      </c>
      <c r="C60" s="9" t="s">
        <v>0</v>
      </c>
      <c r="D60" s="10">
        <f>IF(D59&lt;0,"valor del indicador fuera de rango",IF(D59&lt;=33,0,IF(D59&lt;=100,(0.015*(D59))-(0.499),"valor del indicador fuera rango")))</f>
        <v>0</v>
      </c>
      <c r="E60" s="32"/>
    </row>
    <row r="61" spans="1:5" ht="30" customHeight="1">
      <c r="A61" s="11" t="s">
        <v>8</v>
      </c>
      <c r="B61" s="12" t="s">
        <v>0</v>
      </c>
      <c r="C61" s="115" t="s">
        <v>7</v>
      </c>
      <c r="D61" s="116"/>
      <c r="E61" s="117"/>
    </row>
    <row r="62" spans="1:5" ht="12.95" customHeight="1">
      <c r="A62" s="35">
        <v>0</v>
      </c>
      <c r="B62" s="36">
        <f>0</f>
        <v>0</v>
      </c>
      <c r="C62" s="13"/>
      <c r="D62" s="14"/>
      <c r="E62" s="15"/>
    </row>
    <row r="63" spans="1:5" ht="12.95" customHeight="1">
      <c r="A63" s="37">
        <f>A62+5</f>
        <v>5</v>
      </c>
      <c r="B63" s="36">
        <f>0</f>
        <v>0</v>
      </c>
      <c r="C63" s="16"/>
      <c r="D63" s="14"/>
      <c r="E63" s="15"/>
    </row>
    <row r="64" spans="1:5" ht="12.95" customHeight="1">
      <c r="A64" s="37">
        <f>A63+5</f>
        <v>10</v>
      </c>
      <c r="B64" s="36">
        <f>0</f>
        <v>0</v>
      </c>
      <c r="C64" s="16"/>
      <c r="D64" s="14"/>
      <c r="E64" s="15"/>
    </row>
    <row r="65" spans="1:5" ht="12.95" customHeight="1">
      <c r="A65" s="37">
        <f aca="true" t="shared" si="2" ref="A65:A82">A64+5</f>
        <v>15</v>
      </c>
      <c r="B65" s="36">
        <f>0</f>
        <v>0</v>
      </c>
      <c r="C65" s="13"/>
      <c r="D65" s="14"/>
      <c r="E65" s="15"/>
    </row>
    <row r="66" spans="1:5" ht="12.95" customHeight="1">
      <c r="A66" s="37">
        <f t="shared" si="2"/>
        <v>20</v>
      </c>
      <c r="B66" s="36">
        <f>0</f>
        <v>0</v>
      </c>
      <c r="C66" s="16"/>
      <c r="D66" s="14"/>
      <c r="E66" s="15"/>
    </row>
    <row r="67" spans="1:5" ht="12.95" customHeight="1">
      <c r="A67" s="37">
        <f t="shared" si="2"/>
        <v>25</v>
      </c>
      <c r="B67" s="36">
        <f>0</f>
        <v>0</v>
      </c>
      <c r="C67" s="17"/>
      <c r="D67" s="14"/>
      <c r="E67" s="15"/>
    </row>
    <row r="68" spans="1:5" ht="12.95" customHeight="1">
      <c r="A68" s="37">
        <f t="shared" si="2"/>
        <v>30</v>
      </c>
      <c r="B68" s="36">
        <f>0</f>
        <v>0</v>
      </c>
      <c r="C68" s="18"/>
      <c r="D68" s="14"/>
      <c r="E68" s="15"/>
    </row>
    <row r="69" spans="1:5" ht="12.95" customHeight="1">
      <c r="A69" s="40">
        <f t="shared" si="2"/>
        <v>35</v>
      </c>
      <c r="B69" s="41">
        <f>0.015*A69-0.499</f>
        <v>0.026000000000000023</v>
      </c>
      <c r="C69" s="18"/>
      <c r="D69" s="14"/>
      <c r="E69" s="15"/>
    </row>
    <row r="70" spans="1:5" ht="12.95" customHeight="1">
      <c r="A70" s="40">
        <f t="shared" si="2"/>
        <v>40</v>
      </c>
      <c r="B70" s="41">
        <f aca="true" t="shared" si="3" ref="B70:B82">0.015*A70-0.499</f>
        <v>0.10099999999999998</v>
      </c>
      <c r="C70" s="18"/>
      <c r="D70" s="14"/>
      <c r="E70" s="15"/>
    </row>
    <row r="71" spans="1:5" ht="12.95" customHeight="1">
      <c r="A71" s="40">
        <f t="shared" si="2"/>
        <v>45</v>
      </c>
      <c r="B71" s="41">
        <f t="shared" si="3"/>
        <v>0.17599999999999993</v>
      </c>
      <c r="C71" s="18"/>
      <c r="D71" s="14"/>
      <c r="E71" s="15"/>
    </row>
    <row r="72" spans="1:5" ht="12.95" customHeight="1">
      <c r="A72" s="40">
        <f t="shared" si="2"/>
        <v>50</v>
      </c>
      <c r="B72" s="41">
        <f t="shared" si="3"/>
        <v>0.251</v>
      </c>
      <c r="C72" s="18"/>
      <c r="D72" s="14"/>
      <c r="E72" s="15"/>
    </row>
    <row r="73" spans="1:5" ht="12.95" customHeight="1">
      <c r="A73" s="40">
        <f t="shared" si="2"/>
        <v>55</v>
      </c>
      <c r="B73" s="41">
        <f t="shared" si="3"/>
        <v>0.32599999999999996</v>
      </c>
      <c r="C73" s="18"/>
      <c r="D73" s="14"/>
      <c r="E73" s="15"/>
    </row>
    <row r="74" spans="1:5" ht="12.95" customHeight="1">
      <c r="A74" s="40">
        <f t="shared" si="2"/>
        <v>60</v>
      </c>
      <c r="B74" s="41">
        <f t="shared" si="3"/>
        <v>0.4009999999999999</v>
      </c>
      <c r="C74" s="18"/>
      <c r="D74" s="14"/>
      <c r="E74" s="15"/>
    </row>
    <row r="75" spans="1:5" ht="12.95" customHeight="1">
      <c r="A75" s="40">
        <f t="shared" si="2"/>
        <v>65</v>
      </c>
      <c r="B75" s="41">
        <f t="shared" si="3"/>
        <v>0.476</v>
      </c>
      <c r="C75" s="18"/>
      <c r="D75" s="14"/>
      <c r="E75" s="15"/>
    </row>
    <row r="76" spans="1:5" ht="12.95" customHeight="1">
      <c r="A76" s="40">
        <f t="shared" si="2"/>
        <v>70</v>
      </c>
      <c r="B76" s="41">
        <f t="shared" si="3"/>
        <v>0.551</v>
      </c>
      <c r="C76" s="18"/>
      <c r="D76" s="14"/>
      <c r="E76" s="15"/>
    </row>
    <row r="77" spans="1:5" ht="12.95" customHeight="1">
      <c r="A77" s="40">
        <f t="shared" si="2"/>
        <v>75</v>
      </c>
      <c r="B77" s="41">
        <f t="shared" si="3"/>
        <v>0.626</v>
      </c>
      <c r="C77" s="18"/>
      <c r="D77" s="14"/>
      <c r="E77" s="15"/>
    </row>
    <row r="78" spans="1:5" ht="12.95" customHeight="1">
      <c r="A78" s="40">
        <f t="shared" si="2"/>
        <v>80</v>
      </c>
      <c r="B78" s="41">
        <f t="shared" si="3"/>
        <v>0.701</v>
      </c>
      <c r="C78" s="18"/>
      <c r="D78" s="14"/>
      <c r="E78" s="15"/>
    </row>
    <row r="79" spans="1:5" ht="12.95" customHeight="1">
      <c r="A79" s="40">
        <f t="shared" si="2"/>
        <v>85</v>
      </c>
      <c r="B79" s="41">
        <f t="shared" si="3"/>
        <v>0.7759999999999999</v>
      </c>
      <c r="C79" s="18"/>
      <c r="D79" s="14"/>
      <c r="E79" s="15"/>
    </row>
    <row r="80" spans="1:5" ht="12.95" customHeight="1" thickBot="1">
      <c r="A80" s="40">
        <f t="shared" si="2"/>
        <v>90</v>
      </c>
      <c r="B80" s="41">
        <f t="shared" si="3"/>
        <v>0.8509999999999999</v>
      </c>
      <c r="C80" s="19"/>
      <c r="D80" s="20"/>
      <c r="E80" s="21"/>
    </row>
    <row r="81" spans="1:5" ht="12.95" customHeight="1" thickTop="1">
      <c r="A81" s="40">
        <f t="shared" si="2"/>
        <v>95</v>
      </c>
      <c r="B81" s="41">
        <f t="shared" si="3"/>
        <v>0.926</v>
      </c>
      <c r="C81" s="42"/>
      <c r="D81" s="42"/>
      <c r="E81" s="43"/>
    </row>
    <row r="82" spans="1:5" ht="12.95" customHeight="1" thickBot="1">
      <c r="A82" s="44">
        <f t="shared" si="2"/>
        <v>100</v>
      </c>
      <c r="B82" s="45">
        <f t="shared" si="3"/>
        <v>1.001</v>
      </c>
      <c r="C82" s="46"/>
      <c r="D82" s="46"/>
      <c r="E82" s="47"/>
    </row>
    <row r="83" ht="12.95" customHeight="1" thickTop="1"/>
    <row r="84" ht="12.95" customHeight="1" thickBot="1"/>
    <row r="85" spans="1:5" ht="30" customHeight="1" thickTop="1">
      <c r="A85" s="1" t="s">
        <v>6</v>
      </c>
      <c r="B85" s="33">
        <v>59</v>
      </c>
      <c r="C85" s="2" t="s">
        <v>4</v>
      </c>
      <c r="D85" s="22" t="s">
        <v>22</v>
      </c>
      <c r="E85" s="23" t="s">
        <v>12</v>
      </c>
    </row>
    <row r="86" spans="1:5" ht="30" customHeight="1">
      <c r="A86" s="48" t="s">
        <v>1</v>
      </c>
      <c r="B86" s="34" t="s">
        <v>23</v>
      </c>
      <c r="C86" s="24"/>
      <c r="D86" s="25"/>
      <c r="E86" s="26"/>
    </row>
    <row r="87" spans="1:5" ht="30" customHeight="1">
      <c r="A87" s="3" t="s">
        <v>9</v>
      </c>
      <c r="B87" s="4"/>
      <c r="C87" s="24"/>
      <c r="D87" s="27"/>
      <c r="E87" s="26"/>
    </row>
    <row r="88" spans="1:5" ht="30" customHeight="1" thickBot="1">
      <c r="A88" s="3" t="s">
        <v>2</v>
      </c>
      <c r="B88" s="4"/>
      <c r="C88" s="28"/>
      <c r="D88" s="29"/>
      <c r="E88" s="30"/>
    </row>
    <row r="89" spans="1:5" ht="30" customHeight="1">
      <c r="A89" s="3" t="s">
        <v>3</v>
      </c>
      <c r="B89" s="4" t="s">
        <v>14</v>
      </c>
      <c r="C89" s="5" t="s">
        <v>5</v>
      </c>
      <c r="D89" s="6">
        <v>40</v>
      </c>
      <c r="E89" s="31"/>
    </row>
    <row r="90" spans="1:5" ht="30" customHeight="1" thickBot="1">
      <c r="A90" s="7" t="s">
        <v>10</v>
      </c>
      <c r="B90" s="8" t="s">
        <v>105</v>
      </c>
      <c r="C90" s="9" t="s">
        <v>0</v>
      </c>
      <c r="D90" s="10">
        <f>IF(D89&lt;0,"valor del indicador fuera de rango",IF(D89&lt;=100,(-0.0001*(D89^2))+(0.02*D89),"valor del indicador fuera rango"))</f>
        <v>0.64</v>
      </c>
      <c r="E90" s="32"/>
    </row>
    <row r="91" spans="1:5" ht="30" customHeight="1">
      <c r="A91" s="11" t="s">
        <v>8</v>
      </c>
      <c r="B91" s="12" t="s">
        <v>0</v>
      </c>
      <c r="C91" s="115" t="s">
        <v>7</v>
      </c>
      <c r="D91" s="116"/>
      <c r="E91" s="117"/>
    </row>
    <row r="92" spans="1:5" ht="12.95" customHeight="1">
      <c r="A92" s="35">
        <v>0</v>
      </c>
      <c r="B92" s="36">
        <f>-0.0001*A92^2+0.02*A92</f>
        <v>0</v>
      </c>
      <c r="C92" s="13"/>
      <c r="D92" s="14"/>
      <c r="E92" s="15"/>
    </row>
    <row r="93" spans="1:5" ht="12.95" customHeight="1">
      <c r="A93" s="37">
        <v>5</v>
      </c>
      <c r="B93" s="36">
        <f aca="true" t="shared" si="4" ref="B93:B111">-0.0001*A93^2+0.02*A93</f>
        <v>0.0975</v>
      </c>
      <c r="C93" s="16"/>
      <c r="D93" s="14"/>
      <c r="E93" s="15"/>
    </row>
    <row r="94" spans="1:5" ht="12.95" customHeight="1">
      <c r="A94" s="37">
        <v>10</v>
      </c>
      <c r="B94" s="36">
        <f t="shared" si="4"/>
        <v>0.19</v>
      </c>
      <c r="C94" s="16"/>
      <c r="D94" s="14"/>
      <c r="E94" s="15"/>
    </row>
    <row r="95" spans="1:5" ht="12.95" customHeight="1">
      <c r="A95" s="37">
        <v>15</v>
      </c>
      <c r="B95" s="36">
        <f t="shared" si="4"/>
        <v>0.27749999999999997</v>
      </c>
      <c r="C95" s="13"/>
      <c r="D95" s="14"/>
      <c r="E95" s="15"/>
    </row>
    <row r="96" spans="1:5" ht="12.95" customHeight="1">
      <c r="A96" s="37">
        <v>20</v>
      </c>
      <c r="B96" s="36">
        <f t="shared" si="4"/>
        <v>0.36000000000000004</v>
      </c>
      <c r="C96" s="16"/>
      <c r="D96" s="14"/>
      <c r="E96" s="15"/>
    </row>
    <row r="97" spans="1:5" ht="12.95" customHeight="1">
      <c r="A97" s="37">
        <v>25</v>
      </c>
      <c r="B97" s="36">
        <f t="shared" si="4"/>
        <v>0.4375</v>
      </c>
      <c r="C97" s="17"/>
      <c r="D97" s="14"/>
      <c r="E97" s="15"/>
    </row>
    <row r="98" spans="1:5" ht="12.95" customHeight="1">
      <c r="A98" s="37">
        <v>30</v>
      </c>
      <c r="B98" s="36">
        <f t="shared" si="4"/>
        <v>0.51</v>
      </c>
      <c r="C98" s="18"/>
      <c r="D98" s="14"/>
      <c r="E98" s="15"/>
    </row>
    <row r="99" spans="1:5" ht="12.95" customHeight="1">
      <c r="A99" s="37">
        <v>35</v>
      </c>
      <c r="B99" s="36">
        <f t="shared" si="4"/>
        <v>0.5775</v>
      </c>
      <c r="C99" s="18"/>
      <c r="D99" s="14"/>
      <c r="E99" s="15"/>
    </row>
    <row r="100" spans="1:5" ht="12.95" customHeight="1">
      <c r="A100" s="37">
        <v>40</v>
      </c>
      <c r="B100" s="36">
        <f t="shared" si="4"/>
        <v>0.64</v>
      </c>
      <c r="C100" s="18"/>
      <c r="D100" s="14"/>
      <c r="E100" s="15"/>
    </row>
    <row r="101" spans="1:5" ht="12.95" customHeight="1">
      <c r="A101" s="37">
        <v>45</v>
      </c>
      <c r="B101" s="36">
        <f t="shared" si="4"/>
        <v>0.6975</v>
      </c>
      <c r="C101" s="18"/>
      <c r="D101" s="14"/>
      <c r="E101" s="15"/>
    </row>
    <row r="102" spans="1:5" ht="12.95" customHeight="1">
      <c r="A102" s="37">
        <v>50</v>
      </c>
      <c r="B102" s="36">
        <f t="shared" si="4"/>
        <v>0.75</v>
      </c>
      <c r="C102" s="18"/>
      <c r="D102" s="14"/>
      <c r="E102" s="15"/>
    </row>
    <row r="103" spans="1:5" ht="12.95" customHeight="1">
      <c r="A103" s="37">
        <v>55</v>
      </c>
      <c r="B103" s="36">
        <f t="shared" si="4"/>
        <v>0.7975000000000001</v>
      </c>
      <c r="C103" s="18"/>
      <c r="D103" s="14"/>
      <c r="E103" s="15"/>
    </row>
    <row r="104" spans="1:5" ht="12.95" customHeight="1">
      <c r="A104" s="37">
        <v>60</v>
      </c>
      <c r="B104" s="36">
        <f t="shared" si="4"/>
        <v>0.8399999999999999</v>
      </c>
      <c r="C104" s="18"/>
      <c r="D104" s="14"/>
      <c r="E104" s="15"/>
    </row>
    <row r="105" spans="1:5" ht="12.95" customHeight="1">
      <c r="A105" s="37">
        <v>65</v>
      </c>
      <c r="B105" s="36">
        <f t="shared" si="4"/>
        <v>0.8775</v>
      </c>
      <c r="C105" s="18"/>
      <c r="D105" s="14"/>
      <c r="E105" s="15"/>
    </row>
    <row r="106" spans="1:5" ht="12.95" customHeight="1">
      <c r="A106" s="37">
        <v>70</v>
      </c>
      <c r="B106" s="36">
        <f t="shared" si="4"/>
        <v>0.9100000000000001</v>
      </c>
      <c r="C106" s="18"/>
      <c r="D106" s="14"/>
      <c r="E106" s="15"/>
    </row>
    <row r="107" spans="1:5" ht="12.95" customHeight="1">
      <c r="A107" s="37">
        <v>75</v>
      </c>
      <c r="B107" s="36">
        <f t="shared" si="4"/>
        <v>0.9375</v>
      </c>
      <c r="C107" s="18"/>
      <c r="D107" s="14"/>
      <c r="E107" s="15"/>
    </row>
    <row r="108" spans="1:5" ht="12.95" customHeight="1">
      <c r="A108" s="37">
        <v>80</v>
      </c>
      <c r="B108" s="36">
        <f t="shared" si="4"/>
        <v>0.9600000000000001</v>
      </c>
      <c r="C108" s="18"/>
      <c r="D108" s="14"/>
      <c r="E108" s="15"/>
    </row>
    <row r="109" spans="1:5" ht="12.95" customHeight="1" thickBot="1">
      <c r="A109" s="37">
        <v>90</v>
      </c>
      <c r="B109" s="53">
        <f t="shared" si="4"/>
        <v>0.99</v>
      </c>
      <c r="C109" s="19"/>
      <c r="D109" s="20"/>
      <c r="E109" s="21"/>
    </row>
    <row r="110" spans="1:5" ht="12.95" customHeight="1" thickBot="1" thickTop="1">
      <c r="A110" s="37">
        <v>95</v>
      </c>
      <c r="B110" s="53">
        <f t="shared" si="4"/>
        <v>0.9975</v>
      </c>
      <c r="C110" s="19"/>
      <c r="D110" s="20"/>
      <c r="E110" s="21"/>
    </row>
    <row r="111" spans="1:5" ht="12.95" customHeight="1" thickBot="1" thickTop="1">
      <c r="A111" s="38">
        <v>100</v>
      </c>
      <c r="B111" s="54">
        <f t="shared" si="4"/>
        <v>1</v>
      </c>
      <c r="C111" s="46"/>
      <c r="D111" s="46"/>
      <c r="E111" s="47"/>
    </row>
    <row r="112" ht="12.95" customHeight="1" thickTop="1"/>
    <row r="113" ht="12.95" customHeight="1" thickBot="1"/>
    <row r="114" spans="1:5" ht="30" customHeight="1" thickTop="1">
      <c r="A114" s="1" t="s">
        <v>6</v>
      </c>
      <c r="B114" s="33">
        <v>60</v>
      </c>
      <c r="C114" s="2" t="s">
        <v>4</v>
      </c>
      <c r="D114" s="22" t="s">
        <v>18</v>
      </c>
      <c r="E114" s="23" t="s">
        <v>25</v>
      </c>
    </row>
    <row r="115" spans="1:5" ht="30" customHeight="1">
      <c r="A115" s="48" t="s">
        <v>1</v>
      </c>
      <c r="B115" s="34" t="s">
        <v>24</v>
      </c>
      <c r="C115" s="24"/>
      <c r="D115" s="25" t="s">
        <v>26</v>
      </c>
      <c r="E115" s="64" t="s">
        <v>27</v>
      </c>
    </row>
    <row r="116" spans="1:5" ht="30" customHeight="1">
      <c r="A116" s="3" t="s">
        <v>9</v>
      </c>
      <c r="B116" s="4"/>
      <c r="C116" s="24"/>
      <c r="D116" s="27"/>
      <c r="E116" s="26"/>
    </row>
    <row r="117" spans="1:5" ht="30" customHeight="1" thickBot="1">
      <c r="A117" s="3" t="s">
        <v>2</v>
      </c>
      <c r="B117" s="4"/>
      <c r="C117" s="28"/>
      <c r="D117" s="29"/>
      <c r="E117" s="30"/>
    </row>
    <row r="118" spans="1:5" ht="30" customHeight="1">
      <c r="A118" s="3" t="s">
        <v>3</v>
      </c>
      <c r="B118" s="4" t="s">
        <v>14</v>
      </c>
      <c r="C118" s="5" t="s">
        <v>5</v>
      </c>
      <c r="D118" s="6">
        <v>60</v>
      </c>
      <c r="E118" s="31"/>
    </row>
    <row r="119" spans="1:5" ht="30" customHeight="1" thickBot="1">
      <c r="A119" s="7" t="s">
        <v>10</v>
      </c>
      <c r="B119" s="8" t="s">
        <v>105</v>
      </c>
      <c r="C119" s="9" t="s">
        <v>0</v>
      </c>
      <c r="D119" s="10">
        <f>IF(D118&lt;0,"valor del indicador fuera de rango",IF(D118&lt;=40,0,IF(D118&lt;=100,(-0.000186*(D118^2))+(0.0426*D118)-1.41,"valor del indicador fuera rango")))</f>
        <v>0.47640000000000016</v>
      </c>
      <c r="E119" s="32"/>
    </row>
    <row r="120" spans="1:5" ht="30" customHeight="1">
      <c r="A120" s="11" t="s">
        <v>8</v>
      </c>
      <c r="B120" s="12" t="s">
        <v>0</v>
      </c>
      <c r="C120" s="115" t="s">
        <v>7</v>
      </c>
      <c r="D120" s="116"/>
      <c r="E120" s="117"/>
    </row>
    <row r="121" spans="1:5" ht="12.95" customHeight="1">
      <c r="A121" s="35">
        <v>0</v>
      </c>
      <c r="B121" s="36">
        <f>0</f>
        <v>0</v>
      </c>
      <c r="C121" s="13"/>
      <c r="D121" s="14"/>
      <c r="E121" s="15"/>
    </row>
    <row r="122" spans="1:5" ht="12.95" customHeight="1">
      <c r="A122" s="37">
        <v>5</v>
      </c>
      <c r="B122" s="36">
        <f>0</f>
        <v>0</v>
      </c>
      <c r="C122" s="16"/>
      <c r="D122" s="14"/>
      <c r="E122" s="15"/>
    </row>
    <row r="123" spans="1:5" ht="12.95" customHeight="1">
      <c r="A123" s="37">
        <v>10</v>
      </c>
      <c r="B123" s="36">
        <f>0</f>
        <v>0</v>
      </c>
      <c r="C123" s="16"/>
      <c r="D123" s="14"/>
      <c r="E123" s="15"/>
    </row>
    <row r="124" spans="1:5" ht="12.95" customHeight="1">
      <c r="A124" s="37">
        <v>15</v>
      </c>
      <c r="B124" s="36">
        <f>0</f>
        <v>0</v>
      </c>
      <c r="C124" s="13"/>
      <c r="D124" s="14"/>
      <c r="E124" s="15"/>
    </row>
    <row r="125" spans="1:5" ht="12.95" customHeight="1">
      <c r="A125" s="37">
        <v>20</v>
      </c>
      <c r="B125" s="36">
        <f>0</f>
        <v>0</v>
      </c>
      <c r="C125" s="16"/>
      <c r="D125" s="14"/>
      <c r="E125" s="15"/>
    </row>
    <row r="126" spans="1:5" ht="12.95" customHeight="1">
      <c r="A126" s="37">
        <v>25</v>
      </c>
      <c r="B126" s="36">
        <f>0</f>
        <v>0</v>
      </c>
      <c r="C126" s="17"/>
      <c r="D126" s="14"/>
      <c r="E126" s="15"/>
    </row>
    <row r="127" spans="1:5" ht="12.95" customHeight="1">
      <c r="A127" s="37">
        <v>30</v>
      </c>
      <c r="B127" s="36">
        <f>0</f>
        <v>0</v>
      </c>
      <c r="C127" s="18"/>
      <c r="D127" s="14"/>
      <c r="E127" s="15"/>
    </row>
    <row r="128" spans="1:5" ht="12.95" customHeight="1">
      <c r="A128" s="37">
        <v>35</v>
      </c>
      <c r="B128" s="36">
        <f>0</f>
        <v>0</v>
      </c>
      <c r="C128" s="18"/>
      <c r="D128" s="14"/>
      <c r="E128" s="15"/>
    </row>
    <row r="129" spans="1:5" ht="12.95" customHeight="1">
      <c r="A129" s="37">
        <v>40</v>
      </c>
      <c r="B129" s="36">
        <f>0</f>
        <v>0</v>
      </c>
      <c r="C129" s="18"/>
      <c r="D129" s="14"/>
      <c r="E129" s="15"/>
    </row>
    <row r="130" spans="1:5" ht="12.95" customHeight="1">
      <c r="A130" s="40">
        <v>45</v>
      </c>
      <c r="B130" s="41">
        <f>-0.000186*A130^2+0.0426*A130-1.41</f>
        <v>0.1303500000000002</v>
      </c>
      <c r="C130" s="18"/>
      <c r="D130" s="14"/>
      <c r="E130" s="15"/>
    </row>
    <row r="131" spans="1:5" ht="12.95" customHeight="1">
      <c r="A131" s="40">
        <v>50</v>
      </c>
      <c r="B131" s="41">
        <f aca="true" t="shared" si="5" ref="B131:B140">-0.000186*A131^2+0.0426*A131-1.41</f>
        <v>0.2550000000000001</v>
      </c>
      <c r="C131" s="18"/>
      <c r="D131" s="14"/>
      <c r="E131" s="15"/>
    </row>
    <row r="132" spans="1:5" ht="12.95" customHeight="1">
      <c r="A132" s="40">
        <v>55</v>
      </c>
      <c r="B132" s="41">
        <f t="shared" si="5"/>
        <v>0.37034999999999996</v>
      </c>
      <c r="C132" s="18"/>
      <c r="D132" s="14"/>
      <c r="E132" s="15"/>
    </row>
    <row r="133" spans="1:5" ht="12.95" customHeight="1">
      <c r="A133" s="40">
        <v>60</v>
      </c>
      <c r="B133" s="41">
        <f t="shared" si="5"/>
        <v>0.47640000000000016</v>
      </c>
      <c r="C133" s="18"/>
      <c r="D133" s="14"/>
      <c r="E133" s="15"/>
    </row>
    <row r="134" spans="1:5" ht="12.95" customHeight="1">
      <c r="A134" s="40">
        <v>65</v>
      </c>
      <c r="B134" s="41">
        <f t="shared" si="5"/>
        <v>0.5731500000000003</v>
      </c>
      <c r="C134" s="18"/>
      <c r="D134" s="14"/>
      <c r="E134" s="15"/>
    </row>
    <row r="135" spans="1:5" ht="12.95" customHeight="1">
      <c r="A135" s="40">
        <v>70</v>
      </c>
      <c r="B135" s="41">
        <f t="shared" si="5"/>
        <v>0.6605999999999999</v>
      </c>
      <c r="C135" s="18"/>
      <c r="D135" s="14"/>
      <c r="E135" s="15"/>
    </row>
    <row r="136" spans="1:5" ht="12.95" customHeight="1">
      <c r="A136" s="40">
        <v>75</v>
      </c>
      <c r="B136" s="41">
        <f t="shared" si="5"/>
        <v>0.7387499999999998</v>
      </c>
      <c r="C136" s="18"/>
      <c r="D136" s="14"/>
      <c r="E136" s="15"/>
    </row>
    <row r="137" spans="1:5" ht="12.95" customHeight="1">
      <c r="A137" s="40">
        <v>80</v>
      </c>
      <c r="B137" s="41">
        <f t="shared" si="5"/>
        <v>0.8076000000000001</v>
      </c>
      <c r="C137" s="18"/>
      <c r="D137" s="14"/>
      <c r="E137" s="15"/>
    </row>
    <row r="138" spans="1:5" ht="12.95" customHeight="1">
      <c r="A138" s="40">
        <v>85</v>
      </c>
      <c r="B138" s="41">
        <f t="shared" si="5"/>
        <v>0.8671499999999999</v>
      </c>
      <c r="C138" s="18"/>
      <c r="D138" s="14"/>
      <c r="E138" s="15"/>
    </row>
    <row r="139" spans="1:5" ht="12.95" customHeight="1" thickBot="1">
      <c r="A139" s="40">
        <v>90</v>
      </c>
      <c r="B139" s="41">
        <f t="shared" si="5"/>
        <v>0.9174</v>
      </c>
      <c r="C139" s="19"/>
      <c r="D139" s="20"/>
      <c r="E139" s="21"/>
    </row>
    <row r="140" spans="1:5" ht="12.95" customHeight="1" thickBot="1" thickTop="1">
      <c r="A140" s="44">
        <v>100</v>
      </c>
      <c r="B140" s="45">
        <f t="shared" si="5"/>
        <v>0.99</v>
      </c>
      <c r="C140" s="46"/>
      <c r="D140" s="46"/>
      <c r="E140" s="47"/>
    </row>
    <row r="141" ht="12.95" customHeight="1" thickTop="1"/>
  </sheetData>
  <mergeCells count="5">
    <mergeCell ref="C120:E120"/>
    <mergeCell ref="C7:E7"/>
    <mergeCell ref="C32:E32"/>
    <mergeCell ref="C61:E61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22.83203125" defaultRowHeight="12.75" customHeight="1"/>
  <cols>
    <col min="1" max="1" width="25.83203125" style="0" customWidth="1"/>
    <col min="2" max="2" width="40.83203125" style="0" customWidth="1"/>
  </cols>
  <sheetData>
    <row r="1" spans="1:5" ht="30" customHeight="1" thickTop="1">
      <c r="A1" s="1" t="s">
        <v>6</v>
      </c>
      <c r="B1" s="33">
        <v>61</v>
      </c>
      <c r="C1" s="2" t="s">
        <v>4</v>
      </c>
      <c r="D1" s="22" t="s">
        <v>29</v>
      </c>
      <c r="E1" s="23" t="s">
        <v>30</v>
      </c>
    </row>
    <row r="2" spans="1:5" ht="30" customHeight="1">
      <c r="A2" s="3" t="s">
        <v>1</v>
      </c>
      <c r="B2" s="34" t="s">
        <v>28</v>
      </c>
      <c r="C2" s="24"/>
      <c r="D2" s="25" t="s">
        <v>31</v>
      </c>
      <c r="E2" s="26" t="s">
        <v>32</v>
      </c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80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rango",IF(D5&lt;=75,1,IF(D5&lt;=100,(-0.0016*(D5^2))+(0.24*D5)-8,"valor del indicador fuera rango")))</f>
        <v>0.9599999999999991</v>
      </c>
      <c r="E6" s="32"/>
    </row>
    <row r="7" spans="1:5" ht="30" customHeight="1">
      <c r="A7" s="11" t="s">
        <v>8</v>
      </c>
      <c r="B7" s="12" t="s">
        <v>0</v>
      </c>
      <c r="C7" s="118" t="s">
        <v>7</v>
      </c>
      <c r="D7" s="119"/>
      <c r="E7" s="120"/>
    </row>
    <row r="8" spans="1:5" ht="12.95" customHeight="1">
      <c r="A8" s="35">
        <v>0</v>
      </c>
      <c r="B8" s="36">
        <f>1</f>
        <v>1</v>
      </c>
      <c r="C8" s="42"/>
      <c r="D8" s="42"/>
      <c r="E8" s="43"/>
    </row>
    <row r="9" spans="1:5" ht="12.95" customHeight="1">
      <c r="A9" s="37">
        <v>10</v>
      </c>
      <c r="B9" s="36">
        <f>1</f>
        <v>1</v>
      </c>
      <c r="C9" s="56"/>
      <c r="D9" s="42"/>
      <c r="E9" s="43"/>
    </row>
    <row r="10" spans="1:5" ht="12.95" customHeight="1">
      <c r="A10" s="37">
        <v>20</v>
      </c>
      <c r="B10" s="36">
        <f>1</f>
        <v>1</v>
      </c>
      <c r="C10" s="56"/>
      <c r="D10" s="42"/>
      <c r="E10" s="43"/>
    </row>
    <row r="11" spans="1:5" ht="12.95" customHeight="1">
      <c r="A11" s="37">
        <v>30</v>
      </c>
      <c r="B11" s="36">
        <f>1</f>
        <v>1</v>
      </c>
      <c r="C11" s="56"/>
      <c r="D11" s="42"/>
      <c r="E11" s="43"/>
    </row>
    <row r="12" spans="1:5" ht="12.95" customHeight="1">
      <c r="A12" s="37">
        <v>40</v>
      </c>
      <c r="B12" s="36">
        <f>1</f>
        <v>1</v>
      </c>
      <c r="C12" s="56"/>
      <c r="D12" s="42"/>
      <c r="E12" s="43"/>
    </row>
    <row r="13" spans="1:5" ht="12.95" customHeight="1">
      <c r="A13" s="37">
        <v>50</v>
      </c>
      <c r="B13" s="36">
        <f>1</f>
        <v>1</v>
      </c>
      <c r="C13" s="56"/>
      <c r="D13" s="42"/>
      <c r="E13" s="43"/>
    </row>
    <row r="14" spans="1:5" ht="12.95" customHeight="1">
      <c r="A14" s="37">
        <v>55</v>
      </c>
      <c r="B14" s="36">
        <f>1</f>
        <v>1</v>
      </c>
      <c r="C14" s="56"/>
      <c r="D14" s="42"/>
      <c r="E14" s="43"/>
    </row>
    <row r="15" spans="1:5" ht="12.95" customHeight="1">
      <c r="A15" s="37">
        <v>60</v>
      </c>
      <c r="B15" s="36">
        <f>1</f>
        <v>1</v>
      </c>
      <c r="C15" s="56"/>
      <c r="D15" s="42"/>
      <c r="E15" s="43"/>
    </row>
    <row r="16" spans="1:5" ht="12.95" customHeight="1">
      <c r="A16" s="37">
        <v>65</v>
      </c>
      <c r="B16" s="36">
        <f>1</f>
        <v>1</v>
      </c>
      <c r="C16" s="56"/>
      <c r="D16" s="42"/>
      <c r="E16" s="43"/>
    </row>
    <row r="17" spans="1:5" ht="12.95" customHeight="1">
      <c r="A17" s="37">
        <v>70</v>
      </c>
      <c r="B17" s="36">
        <f>1</f>
        <v>1</v>
      </c>
      <c r="C17" s="56"/>
      <c r="D17" s="42"/>
      <c r="E17" s="43"/>
    </row>
    <row r="18" spans="1:5" ht="12.95" customHeight="1">
      <c r="A18" s="57">
        <v>75</v>
      </c>
      <c r="B18" s="58">
        <f aca="true" t="shared" si="0" ref="B18:B23">(-0.0016*A18^2)+(0.24*A18)-8</f>
        <v>1</v>
      </c>
      <c r="C18" s="56"/>
      <c r="D18" s="42"/>
      <c r="E18" s="43"/>
    </row>
    <row r="19" spans="1:5" ht="12.95" customHeight="1">
      <c r="A19" s="59">
        <v>80</v>
      </c>
      <c r="B19" s="60">
        <f t="shared" si="0"/>
        <v>0.9599999999999991</v>
      </c>
      <c r="C19" s="56"/>
      <c r="D19" s="42"/>
      <c r="E19" s="43"/>
    </row>
    <row r="20" spans="1:5" ht="12.95" customHeight="1">
      <c r="A20" s="59">
        <v>85</v>
      </c>
      <c r="B20" s="60">
        <f t="shared" si="0"/>
        <v>0.8399999999999981</v>
      </c>
      <c r="C20" s="56"/>
      <c r="D20" s="42"/>
      <c r="E20" s="43"/>
    </row>
    <row r="21" spans="1:5" ht="12.95" customHeight="1">
      <c r="A21" s="59">
        <v>90</v>
      </c>
      <c r="B21" s="60">
        <f t="shared" si="0"/>
        <v>0.639999999999997</v>
      </c>
      <c r="C21" s="56"/>
      <c r="D21" s="42"/>
      <c r="E21" s="43"/>
    </row>
    <row r="22" spans="1:5" ht="12.95" customHeight="1">
      <c r="A22" s="59">
        <v>95</v>
      </c>
      <c r="B22" s="60">
        <f t="shared" si="0"/>
        <v>0.35999999999999943</v>
      </c>
      <c r="C22" s="56"/>
      <c r="D22" s="42"/>
      <c r="E22" s="43"/>
    </row>
    <row r="23" spans="1:5" ht="12.95" customHeight="1" thickBot="1">
      <c r="A23" s="61">
        <v>100</v>
      </c>
      <c r="B23" s="62">
        <f t="shared" si="0"/>
        <v>0</v>
      </c>
      <c r="C23" s="63"/>
      <c r="D23" s="46"/>
      <c r="E23" s="47"/>
    </row>
    <row r="24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zoomScale="75" zoomScaleNormal="75" workbookViewId="0" topLeftCell="A112">
      <selection activeCell="B121" sqref="B121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62</v>
      </c>
      <c r="C1" s="2" t="s">
        <v>4</v>
      </c>
      <c r="D1" s="22" t="s">
        <v>35</v>
      </c>
      <c r="E1" s="23" t="s">
        <v>12</v>
      </c>
    </row>
    <row r="2" spans="1:5" ht="30" customHeight="1">
      <c r="A2" s="3" t="s">
        <v>1</v>
      </c>
      <c r="B2" s="34" t="s">
        <v>33</v>
      </c>
      <c r="C2" s="24"/>
      <c r="D2" s="27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94</v>
      </c>
      <c r="C5" s="5" t="s">
        <v>5</v>
      </c>
      <c r="D5" s="6">
        <v>50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rango",IF(D5&lt;=100,(-0.0001*(D5^2))+(0.02*D5)))</f>
        <v>0.75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 aca="true" t="shared" si="0" ref="B8:B27">(-0.0001*A8^2)+(0.02*A8)</f>
        <v>0</v>
      </c>
      <c r="C8" s="13"/>
      <c r="D8" s="14"/>
      <c r="E8" s="15"/>
    </row>
    <row r="9" spans="1:5" ht="12.95" customHeight="1">
      <c r="A9" s="37">
        <f>+A8+5</f>
        <v>5</v>
      </c>
      <c r="B9" s="36">
        <f t="shared" si="0"/>
        <v>0.0975</v>
      </c>
      <c r="C9" s="16"/>
      <c r="D9" s="14"/>
      <c r="E9" s="15"/>
    </row>
    <row r="10" spans="1:5" ht="12.95" customHeight="1">
      <c r="A10" s="37">
        <f aca="true" t="shared" si="1" ref="A10:A26">+A9+5</f>
        <v>10</v>
      </c>
      <c r="B10" s="36">
        <f t="shared" si="0"/>
        <v>0.19</v>
      </c>
      <c r="C10" s="16"/>
      <c r="D10" s="14"/>
      <c r="E10" s="15"/>
    </row>
    <row r="11" spans="1:5" ht="12.95" customHeight="1">
      <c r="A11" s="37">
        <f t="shared" si="1"/>
        <v>15</v>
      </c>
      <c r="B11" s="36">
        <f t="shared" si="0"/>
        <v>0.27749999999999997</v>
      </c>
      <c r="C11" s="13"/>
      <c r="D11" s="14"/>
      <c r="E11" s="15"/>
    </row>
    <row r="12" spans="1:5" ht="12.95" customHeight="1">
      <c r="A12" s="37">
        <f t="shared" si="1"/>
        <v>20</v>
      </c>
      <c r="B12" s="36">
        <f t="shared" si="0"/>
        <v>0.36000000000000004</v>
      </c>
      <c r="C12" s="16"/>
      <c r="D12" s="14"/>
      <c r="E12" s="15"/>
    </row>
    <row r="13" spans="1:5" ht="12.95" customHeight="1">
      <c r="A13" s="37">
        <f t="shared" si="1"/>
        <v>25</v>
      </c>
      <c r="B13" s="36">
        <f t="shared" si="0"/>
        <v>0.4375</v>
      </c>
      <c r="C13" s="17"/>
      <c r="D13" s="14"/>
      <c r="E13" s="15"/>
    </row>
    <row r="14" spans="1:5" ht="12.95" customHeight="1">
      <c r="A14" s="37">
        <f t="shared" si="1"/>
        <v>30</v>
      </c>
      <c r="B14" s="36">
        <f t="shared" si="0"/>
        <v>0.51</v>
      </c>
      <c r="C14" s="18"/>
      <c r="D14" s="14"/>
      <c r="E14" s="15"/>
    </row>
    <row r="15" spans="1:5" ht="12.95" customHeight="1">
      <c r="A15" s="37">
        <f t="shared" si="1"/>
        <v>35</v>
      </c>
      <c r="B15" s="36">
        <f t="shared" si="0"/>
        <v>0.5775</v>
      </c>
      <c r="C15" s="18"/>
      <c r="D15" s="14"/>
      <c r="E15" s="15"/>
    </row>
    <row r="16" spans="1:5" ht="12.95" customHeight="1">
      <c r="A16" s="37">
        <f t="shared" si="1"/>
        <v>40</v>
      </c>
      <c r="B16" s="36">
        <f t="shared" si="0"/>
        <v>0.64</v>
      </c>
      <c r="C16" s="18"/>
      <c r="D16" s="14"/>
      <c r="E16" s="15"/>
    </row>
    <row r="17" spans="1:5" ht="12.95" customHeight="1">
      <c r="A17" s="37">
        <f t="shared" si="1"/>
        <v>45</v>
      </c>
      <c r="B17" s="36">
        <f t="shared" si="0"/>
        <v>0.6975</v>
      </c>
      <c r="C17" s="18"/>
      <c r="D17" s="14"/>
      <c r="E17" s="15"/>
    </row>
    <row r="18" spans="1:5" ht="12.95" customHeight="1">
      <c r="A18" s="37">
        <f t="shared" si="1"/>
        <v>50</v>
      </c>
      <c r="B18" s="36">
        <f t="shared" si="0"/>
        <v>0.75</v>
      </c>
      <c r="C18" s="18"/>
      <c r="D18" s="14"/>
      <c r="E18" s="15"/>
    </row>
    <row r="19" spans="1:5" ht="12.95" customHeight="1">
      <c r="A19" s="37">
        <f t="shared" si="1"/>
        <v>55</v>
      </c>
      <c r="B19" s="36">
        <f t="shared" si="0"/>
        <v>0.7975000000000001</v>
      </c>
      <c r="C19" s="18"/>
      <c r="D19" s="14"/>
      <c r="E19" s="15"/>
    </row>
    <row r="20" spans="1:5" ht="12.95" customHeight="1">
      <c r="A20" s="37">
        <f t="shared" si="1"/>
        <v>60</v>
      </c>
      <c r="B20" s="36">
        <f t="shared" si="0"/>
        <v>0.8399999999999999</v>
      </c>
      <c r="C20" s="18"/>
      <c r="D20" s="14"/>
      <c r="E20" s="15"/>
    </row>
    <row r="21" spans="1:5" ht="12.95" customHeight="1">
      <c r="A21" s="37">
        <f t="shared" si="1"/>
        <v>65</v>
      </c>
      <c r="B21" s="36">
        <f t="shared" si="0"/>
        <v>0.8775</v>
      </c>
      <c r="C21" s="18"/>
      <c r="D21" s="14"/>
      <c r="E21" s="15"/>
    </row>
    <row r="22" spans="1:5" ht="12.95" customHeight="1">
      <c r="A22" s="37">
        <f t="shared" si="1"/>
        <v>70</v>
      </c>
      <c r="B22" s="36">
        <f t="shared" si="0"/>
        <v>0.9100000000000001</v>
      </c>
      <c r="C22" s="18"/>
      <c r="D22" s="14"/>
      <c r="E22" s="15"/>
    </row>
    <row r="23" spans="1:5" ht="12.95" customHeight="1">
      <c r="A23" s="37">
        <f t="shared" si="1"/>
        <v>75</v>
      </c>
      <c r="B23" s="36">
        <f t="shared" si="0"/>
        <v>0.9375</v>
      </c>
      <c r="C23" s="18"/>
      <c r="D23" s="14"/>
      <c r="E23" s="15"/>
    </row>
    <row r="24" spans="1:5" ht="12.95" customHeight="1">
      <c r="A24" s="37">
        <f t="shared" si="1"/>
        <v>80</v>
      </c>
      <c r="B24" s="36">
        <f t="shared" si="0"/>
        <v>0.9600000000000001</v>
      </c>
      <c r="C24" s="18"/>
      <c r="D24" s="14"/>
      <c r="E24" s="15"/>
    </row>
    <row r="25" spans="1:5" ht="12.95" customHeight="1">
      <c r="A25" s="37">
        <f t="shared" si="1"/>
        <v>85</v>
      </c>
      <c r="B25" s="36">
        <f t="shared" si="0"/>
        <v>0.9774999999999999</v>
      </c>
      <c r="C25" s="18"/>
      <c r="D25" s="14"/>
      <c r="E25" s="15"/>
    </row>
    <row r="26" spans="1:5" ht="12.95" customHeight="1">
      <c r="A26" s="37">
        <f t="shared" si="1"/>
        <v>90</v>
      </c>
      <c r="B26" s="36">
        <f t="shared" si="0"/>
        <v>0.99</v>
      </c>
      <c r="C26" s="18"/>
      <c r="D26" s="14"/>
      <c r="E26" s="15"/>
    </row>
    <row r="27" spans="1:5" ht="12.95" customHeight="1" thickBot="1">
      <c r="A27" s="38">
        <v>100</v>
      </c>
      <c r="B27" s="39">
        <f t="shared" si="0"/>
        <v>1</v>
      </c>
      <c r="C27" s="19"/>
      <c r="D27" s="20"/>
      <c r="E27" s="21"/>
    </row>
    <row r="28" ht="12.95" customHeight="1" thickTop="1"/>
    <row r="29" ht="12.95" customHeight="1" thickBot="1"/>
    <row r="30" spans="1:5" ht="30" customHeight="1" thickTop="1">
      <c r="A30" s="1" t="s">
        <v>6</v>
      </c>
      <c r="B30" s="33">
        <v>63</v>
      </c>
      <c r="C30" s="2" t="s">
        <v>4</v>
      </c>
      <c r="D30" s="66" t="s">
        <v>18</v>
      </c>
      <c r="E30" s="23" t="s">
        <v>37</v>
      </c>
    </row>
    <row r="31" spans="1:5" ht="30" customHeight="1">
      <c r="A31" s="3" t="s">
        <v>1</v>
      </c>
      <c r="B31" s="34" t="s">
        <v>36</v>
      </c>
      <c r="C31" s="24"/>
      <c r="D31" s="67" t="s">
        <v>38</v>
      </c>
      <c r="E31" s="68" t="s">
        <v>39</v>
      </c>
    </row>
    <row r="32" spans="1:5" ht="30" customHeight="1">
      <c r="A32" s="3" t="s">
        <v>9</v>
      </c>
      <c r="B32" s="4"/>
      <c r="C32" s="24"/>
      <c r="D32" s="27"/>
      <c r="E32" s="26"/>
    </row>
    <row r="33" spans="1:5" ht="30" customHeight="1" thickBot="1">
      <c r="A33" s="3" t="s">
        <v>2</v>
      </c>
      <c r="B33" s="4"/>
      <c r="C33" s="28"/>
      <c r="D33" s="29"/>
      <c r="E33" s="30"/>
    </row>
    <row r="34" spans="1:5" ht="30" customHeight="1">
      <c r="A34" s="3" t="s">
        <v>3</v>
      </c>
      <c r="B34" s="4" t="s">
        <v>94</v>
      </c>
      <c r="C34" s="5" t="s">
        <v>5</v>
      </c>
      <c r="D34" s="6">
        <v>45</v>
      </c>
      <c r="E34" s="31"/>
    </row>
    <row r="35" spans="1:5" ht="30" customHeight="1" thickBot="1">
      <c r="A35" s="7" t="s">
        <v>10</v>
      </c>
      <c r="B35" s="8" t="s">
        <v>105</v>
      </c>
      <c r="C35" s="9" t="s">
        <v>0</v>
      </c>
      <c r="D35" s="10">
        <f>IF(D34&lt;0,"valor del indicador fuera de rango",IF(D34&lt;=25,0,IF(D34&lt;=100,(-0.000177*(D34^2))+(0.0355*D34)-(0.776),"valor del indicador fuera rango")))</f>
        <v>0.4630749999999999</v>
      </c>
      <c r="E35" s="32"/>
    </row>
    <row r="36" spans="1:5" ht="30" customHeight="1">
      <c r="A36" s="11" t="s">
        <v>8</v>
      </c>
      <c r="B36" s="12" t="s">
        <v>0</v>
      </c>
      <c r="C36" s="115" t="s">
        <v>7</v>
      </c>
      <c r="D36" s="116"/>
      <c r="E36" s="117"/>
    </row>
    <row r="37" spans="1:5" ht="12.95" customHeight="1">
      <c r="A37" s="35">
        <v>0</v>
      </c>
      <c r="B37" s="36">
        <f>0</f>
        <v>0</v>
      </c>
      <c r="C37" s="13"/>
      <c r="D37" s="14"/>
      <c r="E37" s="15"/>
    </row>
    <row r="38" spans="1:5" ht="12.95" customHeight="1">
      <c r="A38" s="37">
        <v>5</v>
      </c>
      <c r="B38" s="36">
        <f>0</f>
        <v>0</v>
      </c>
      <c r="C38" s="16"/>
      <c r="D38" s="14"/>
      <c r="E38" s="15"/>
    </row>
    <row r="39" spans="1:5" ht="12.95" customHeight="1">
      <c r="A39" s="37">
        <f>5+A38</f>
        <v>10</v>
      </c>
      <c r="B39" s="36">
        <f>0</f>
        <v>0</v>
      </c>
      <c r="C39" s="16"/>
      <c r="D39" s="14"/>
      <c r="E39" s="15"/>
    </row>
    <row r="40" spans="1:5" ht="12.95" customHeight="1">
      <c r="A40" s="37">
        <f aca="true" t="shared" si="2" ref="A40:A55">5+A39</f>
        <v>15</v>
      </c>
      <c r="B40" s="36">
        <f>0</f>
        <v>0</v>
      </c>
      <c r="C40" s="13"/>
      <c r="D40" s="14"/>
      <c r="E40" s="15"/>
    </row>
    <row r="41" spans="1:5" ht="12.95" customHeight="1">
      <c r="A41" s="37">
        <f t="shared" si="2"/>
        <v>20</v>
      </c>
      <c r="B41" s="36">
        <f>0</f>
        <v>0</v>
      </c>
      <c r="C41" s="16"/>
      <c r="D41" s="14"/>
      <c r="E41" s="15"/>
    </row>
    <row r="42" spans="1:5" ht="12.95" customHeight="1">
      <c r="A42" s="40">
        <f t="shared" si="2"/>
        <v>25</v>
      </c>
      <c r="B42" s="41">
        <f>(-0.000177*A42^2)+(0.0355*A42)-(0.776)</f>
        <v>0.0008749999999999591</v>
      </c>
      <c r="C42" s="17"/>
      <c r="D42" s="14"/>
      <c r="E42" s="15"/>
    </row>
    <row r="43" spans="1:5" ht="12.95" customHeight="1">
      <c r="A43" s="40">
        <f t="shared" si="2"/>
        <v>30</v>
      </c>
      <c r="B43" s="41">
        <f aca="true" t="shared" si="3" ref="B43:B55">(-0.000177*A43^2)+(0.0355*A43)-(0.776)</f>
        <v>0.12969999999999993</v>
      </c>
      <c r="C43" s="18"/>
      <c r="D43" s="14"/>
      <c r="E43" s="15"/>
    </row>
    <row r="44" spans="1:5" ht="12.95" customHeight="1">
      <c r="A44" s="40">
        <f t="shared" si="2"/>
        <v>35</v>
      </c>
      <c r="B44" s="41">
        <f t="shared" si="3"/>
        <v>0.24967499999999987</v>
      </c>
      <c r="C44" s="18"/>
      <c r="D44" s="14"/>
      <c r="E44" s="15"/>
    </row>
    <row r="45" spans="1:5" ht="12.95" customHeight="1">
      <c r="A45" s="40">
        <f t="shared" si="2"/>
        <v>40</v>
      </c>
      <c r="B45" s="41">
        <f t="shared" si="3"/>
        <v>0.3608</v>
      </c>
      <c r="C45" s="18"/>
      <c r="D45" s="14"/>
      <c r="E45" s="15"/>
    </row>
    <row r="46" spans="1:5" ht="12.95" customHeight="1">
      <c r="A46" s="40">
        <f t="shared" si="2"/>
        <v>45</v>
      </c>
      <c r="B46" s="41">
        <f t="shared" si="3"/>
        <v>0.4630749999999999</v>
      </c>
      <c r="C46" s="18"/>
      <c r="D46" s="14"/>
      <c r="E46" s="15"/>
    </row>
    <row r="47" spans="1:5" ht="12.95" customHeight="1">
      <c r="A47" s="40">
        <f t="shared" si="2"/>
        <v>50</v>
      </c>
      <c r="B47" s="41">
        <f t="shared" si="3"/>
        <v>0.5565</v>
      </c>
      <c r="C47" s="18"/>
      <c r="D47" s="14"/>
      <c r="E47" s="15"/>
    </row>
    <row r="48" spans="1:5" ht="12.95" customHeight="1">
      <c r="A48" s="40">
        <f t="shared" si="2"/>
        <v>55</v>
      </c>
      <c r="B48" s="41">
        <f t="shared" si="3"/>
        <v>0.6410750000000001</v>
      </c>
      <c r="C48" s="18"/>
      <c r="D48" s="14"/>
      <c r="E48" s="15"/>
    </row>
    <row r="49" spans="1:5" ht="12.95" customHeight="1">
      <c r="A49" s="40">
        <f t="shared" si="2"/>
        <v>60</v>
      </c>
      <c r="B49" s="41">
        <f t="shared" si="3"/>
        <v>0.7167999999999999</v>
      </c>
      <c r="C49" s="18"/>
      <c r="D49" s="14"/>
      <c r="E49" s="15"/>
    </row>
    <row r="50" spans="1:5" ht="12.95" customHeight="1">
      <c r="A50" s="40">
        <f t="shared" si="2"/>
        <v>65</v>
      </c>
      <c r="B50" s="41">
        <f t="shared" si="3"/>
        <v>0.7836749999999997</v>
      </c>
      <c r="C50" s="18"/>
      <c r="D50" s="14"/>
      <c r="E50" s="15"/>
    </row>
    <row r="51" spans="1:5" ht="12.95" customHeight="1">
      <c r="A51" s="40">
        <f t="shared" si="2"/>
        <v>70</v>
      </c>
      <c r="B51" s="41">
        <f t="shared" si="3"/>
        <v>0.8416999999999999</v>
      </c>
      <c r="C51" s="18"/>
      <c r="D51" s="14"/>
      <c r="E51" s="15"/>
    </row>
    <row r="52" spans="1:5" ht="12.95" customHeight="1">
      <c r="A52" s="40">
        <f t="shared" si="2"/>
        <v>75</v>
      </c>
      <c r="B52" s="41">
        <f t="shared" si="3"/>
        <v>0.8908749999999996</v>
      </c>
      <c r="C52" s="18"/>
      <c r="D52" s="14"/>
      <c r="E52" s="15"/>
    </row>
    <row r="53" spans="1:5" ht="12.95" customHeight="1">
      <c r="A53" s="40">
        <f t="shared" si="2"/>
        <v>80</v>
      </c>
      <c r="B53" s="41">
        <f t="shared" si="3"/>
        <v>0.9311999999999998</v>
      </c>
      <c r="C53" s="18"/>
      <c r="D53" s="14"/>
      <c r="E53" s="15"/>
    </row>
    <row r="54" spans="1:5" ht="12.95" customHeight="1">
      <c r="A54" s="40">
        <f t="shared" si="2"/>
        <v>85</v>
      </c>
      <c r="B54" s="41">
        <f t="shared" si="3"/>
        <v>0.9626749999999997</v>
      </c>
      <c r="C54" s="18"/>
      <c r="D54" s="14"/>
      <c r="E54" s="15"/>
    </row>
    <row r="55" spans="1:5" ht="12.95" customHeight="1">
      <c r="A55" s="40">
        <f t="shared" si="2"/>
        <v>90</v>
      </c>
      <c r="B55" s="41">
        <f t="shared" si="3"/>
        <v>0.9852999999999998</v>
      </c>
      <c r="C55" s="18"/>
      <c r="D55" s="14"/>
      <c r="E55" s="15"/>
    </row>
    <row r="56" spans="1:5" ht="12.95" customHeight="1" thickBot="1">
      <c r="A56" s="44">
        <v>100</v>
      </c>
      <c r="B56" s="45">
        <v>1</v>
      </c>
      <c r="C56" s="46"/>
      <c r="D56" s="46"/>
      <c r="E56" s="47"/>
    </row>
    <row r="57" ht="12.95" customHeight="1" thickTop="1"/>
    <row r="58" ht="12.95" customHeight="1" thickBot="1"/>
    <row r="59" spans="1:5" ht="30" customHeight="1" thickTop="1">
      <c r="A59" s="1" t="s">
        <v>6</v>
      </c>
      <c r="B59" s="33">
        <v>64</v>
      </c>
      <c r="C59" s="2" t="s">
        <v>4</v>
      </c>
      <c r="D59" s="22" t="s">
        <v>18</v>
      </c>
      <c r="E59" s="23" t="s">
        <v>67</v>
      </c>
    </row>
    <row r="60" spans="1:5" ht="30" customHeight="1">
      <c r="A60" s="3" t="s">
        <v>1</v>
      </c>
      <c r="B60" s="34" t="s">
        <v>95</v>
      </c>
      <c r="C60" s="24"/>
      <c r="D60" s="25" t="s">
        <v>69</v>
      </c>
      <c r="E60" s="26" t="s">
        <v>68</v>
      </c>
    </row>
    <row r="61" spans="1:5" ht="30" customHeight="1">
      <c r="A61" s="3" t="s">
        <v>9</v>
      </c>
      <c r="B61" s="4"/>
      <c r="C61" s="24"/>
      <c r="D61" s="27"/>
      <c r="E61" s="26"/>
    </row>
    <row r="62" spans="1:5" ht="30" customHeight="1" thickBot="1">
      <c r="A62" s="3" t="s">
        <v>2</v>
      </c>
      <c r="B62" s="4"/>
      <c r="C62" s="28"/>
      <c r="D62" s="29"/>
      <c r="E62" s="30"/>
    </row>
    <row r="63" spans="1:5" ht="30" customHeight="1">
      <c r="A63" s="3" t="s">
        <v>3</v>
      </c>
      <c r="B63" s="4" t="s">
        <v>94</v>
      </c>
      <c r="C63" s="5" t="s">
        <v>5</v>
      </c>
      <c r="D63" s="6">
        <v>15</v>
      </c>
      <c r="E63" s="31"/>
    </row>
    <row r="64" spans="1:5" ht="30" customHeight="1" thickBot="1">
      <c r="A64" s="7" t="s">
        <v>10</v>
      </c>
      <c r="B64" s="8" t="s">
        <v>105</v>
      </c>
      <c r="C64" s="9" t="s">
        <v>0</v>
      </c>
      <c r="D64" s="10">
        <f>IF(D63&lt;=0,"valor del indicador fuera de rango",IF(D63&lt;=50,0,IF(D63&lt;=100,-0.000167*D63^2+0.045*D63-1.83,"valor del indicador fuera rango")))</f>
        <v>0</v>
      </c>
      <c r="E64" s="32"/>
    </row>
    <row r="65" spans="1:5" ht="30" customHeight="1">
      <c r="A65" s="11" t="s">
        <v>8</v>
      </c>
      <c r="B65" s="12" t="s">
        <v>0</v>
      </c>
      <c r="C65" s="115" t="s">
        <v>7</v>
      </c>
      <c r="D65" s="116"/>
      <c r="E65" s="117"/>
    </row>
    <row r="66" spans="1:5" ht="12.95" customHeight="1">
      <c r="A66" s="35">
        <v>0</v>
      </c>
      <c r="B66" s="36">
        <v>0</v>
      </c>
      <c r="C66" s="13"/>
      <c r="D66" s="14"/>
      <c r="E66" s="15"/>
    </row>
    <row r="67" spans="1:5" ht="12.95" customHeight="1">
      <c r="A67" s="37">
        <v>5</v>
      </c>
      <c r="B67" s="36">
        <v>0</v>
      </c>
      <c r="C67" s="16"/>
      <c r="D67" s="14"/>
      <c r="E67" s="15"/>
    </row>
    <row r="68" spans="1:5" ht="12.95" customHeight="1">
      <c r="A68" s="35">
        <v>10</v>
      </c>
      <c r="B68" s="36">
        <v>0</v>
      </c>
      <c r="C68" s="16"/>
      <c r="D68" s="14"/>
      <c r="E68" s="15"/>
    </row>
    <row r="69" spans="1:5" ht="12.95" customHeight="1">
      <c r="A69" s="37">
        <v>15</v>
      </c>
      <c r="B69" s="36">
        <v>0</v>
      </c>
      <c r="C69" s="13"/>
      <c r="D69" s="14"/>
      <c r="E69" s="15"/>
    </row>
    <row r="70" spans="1:5" ht="12.95" customHeight="1">
      <c r="A70" s="35">
        <v>20</v>
      </c>
      <c r="B70" s="36">
        <v>0</v>
      </c>
      <c r="C70" s="16"/>
      <c r="D70" s="14"/>
      <c r="E70" s="15"/>
    </row>
    <row r="71" spans="1:5" ht="12.95" customHeight="1">
      <c r="A71" s="37">
        <v>25</v>
      </c>
      <c r="B71" s="36">
        <v>0</v>
      </c>
      <c r="C71" s="17"/>
      <c r="D71" s="14"/>
      <c r="E71" s="15"/>
    </row>
    <row r="72" spans="1:5" ht="12.95" customHeight="1">
      <c r="A72" s="35">
        <v>30</v>
      </c>
      <c r="B72" s="36">
        <v>0</v>
      </c>
      <c r="C72" s="18"/>
      <c r="D72" s="14"/>
      <c r="E72" s="15"/>
    </row>
    <row r="73" spans="1:5" ht="12.95" customHeight="1">
      <c r="A73" s="37">
        <v>35</v>
      </c>
      <c r="B73" s="36">
        <v>0</v>
      </c>
      <c r="C73" s="18"/>
      <c r="D73" s="14"/>
      <c r="E73" s="15"/>
    </row>
    <row r="74" spans="1:5" ht="12.95" customHeight="1">
      <c r="A74" s="35">
        <v>40</v>
      </c>
      <c r="B74" s="36">
        <v>0</v>
      </c>
      <c r="C74" s="18"/>
      <c r="D74" s="14"/>
      <c r="E74" s="15"/>
    </row>
    <row r="75" spans="1:5" ht="12.95" customHeight="1">
      <c r="A75" s="37">
        <v>45</v>
      </c>
      <c r="B75" s="36">
        <v>0</v>
      </c>
      <c r="C75" s="18"/>
      <c r="D75" s="14"/>
      <c r="E75" s="15"/>
    </row>
    <row r="76" spans="1:5" ht="12.95" customHeight="1">
      <c r="A76" s="35">
        <v>50</v>
      </c>
      <c r="B76" s="36">
        <v>0</v>
      </c>
      <c r="C76" s="18"/>
      <c r="D76" s="14"/>
      <c r="E76" s="15"/>
    </row>
    <row r="77" spans="1:5" ht="12.95" customHeight="1">
      <c r="A77" s="65">
        <v>55</v>
      </c>
      <c r="B77" s="41">
        <f>(-0.000167*A77^2)+(0.045*A77)-1.83</f>
        <v>0.1398250000000001</v>
      </c>
      <c r="C77" s="18"/>
      <c r="D77" s="14"/>
      <c r="E77" s="15"/>
    </row>
    <row r="78" spans="1:5" ht="12.95" customHeight="1">
      <c r="A78" s="40">
        <v>60</v>
      </c>
      <c r="B78" s="41">
        <f aca="true" t="shared" si="4" ref="B78:B84">(-0.000167*A78^2)+(0.045*A78)-1.83</f>
        <v>0.2687999999999997</v>
      </c>
      <c r="C78" s="18"/>
      <c r="D78" s="14"/>
      <c r="E78" s="15"/>
    </row>
    <row r="79" spans="1:5" ht="12.95" customHeight="1">
      <c r="A79" s="65">
        <v>65</v>
      </c>
      <c r="B79" s="41">
        <f t="shared" si="4"/>
        <v>0.3894249999999997</v>
      </c>
      <c r="C79" s="18"/>
      <c r="D79" s="14"/>
      <c r="E79" s="15"/>
    </row>
    <row r="80" spans="1:5" ht="12.95" customHeight="1">
      <c r="A80" s="40">
        <v>70</v>
      </c>
      <c r="B80" s="41">
        <f t="shared" si="4"/>
        <v>0.5017</v>
      </c>
      <c r="C80" s="18"/>
      <c r="D80" s="14"/>
      <c r="E80" s="15"/>
    </row>
    <row r="81" spans="1:5" ht="12.95" customHeight="1">
      <c r="A81" s="65">
        <v>75</v>
      </c>
      <c r="B81" s="41">
        <f t="shared" si="4"/>
        <v>0.6056249999999999</v>
      </c>
      <c r="C81" s="18"/>
      <c r="D81" s="14"/>
      <c r="E81" s="15"/>
    </row>
    <row r="82" spans="1:5" ht="12.95" customHeight="1">
      <c r="A82" s="40">
        <v>80</v>
      </c>
      <c r="B82" s="41">
        <f t="shared" si="4"/>
        <v>0.7011999999999996</v>
      </c>
      <c r="C82" s="18"/>
      <c r="D82" s="14"/>
      <c r="E82" s="15"/>
    </row>
    <row r="83" spans="1:5" ht="12.95" customHeight="1">
      <c r="A83" s="65">
        <v>85</v>
      </c>
      <c r="B83" s="41">
        <f t="shared" si="4"/>
        <v>0.7884249999999997</v>
      </c>
      <c r="C83" s="18"/>
      <c r="D83" s="14"/>
      <c r="E83" s="15"/>
    </row>
    <row r="84" spans="1:5" ht="12.95" customHeight="1">
      <c r="A84" s="40">
        <v>90</v>
      </c>
      <c r="B84" s="41">
        <f t="shared" si="4"/>
        <v>0.8672999999999997</v>
      </c>
      <c r="C84" s="18"/>
      <c r="D84" s="14"/>
      <c r="E84" s="15"/>
    </row>
    <row r="85" spans="1:5" ht="12.95" customHeight="1" thickBot="1">
      <c r="A85" s="44">
        <v>100</v>
      </c>
      <c r="B85" s="45">
        <f>(-0.000167*A85^2)+(0.045*A85)-1.83</f>
        <v>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65</v>
      </c>
      <c r="C88" s="2" t="s">
        <v>4</v>
      </c>
      <c r="D88" s="22" t="s">
        <v>71</v>
      </c>
      <c r="E88" s="23" t="s">
        <v>12</v>
      </c>
    </row>
    <row r="89" spans="1:5" ht="30" customHeight="1">
      <c r="A89" s="3" t="s">
        <v>1</v>
      </c>
      <c r="B89" s="34" t="s">
        <v>70</v>
      </c>
      <c r="C89" s="24"/>
      <c r="D89" s="25" t="s">
        <v>29</v>
      </c>
      <c r="E89" s="26" t="s">
        <v>34</v>
      </c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94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105</v>
      </c>
      <c r="C93" s="9" t="s">
        <v>0</v>
      </c>
      <c r="D93" s="10">
        <f>IF(D92&lt;0,"valor del indicador fuera de rango",IF(D92&lt;=100,(0.01*(D92))))</f>
        <v>0.4</v>
      </c>
      <c r="E93" s="32"/>
    </row>
    <row r="94" spans="1:5" ht="30" customHeight="1">
      <c r="A94" s="11" t="s">
        <v>8</v>
      </c>
      <c r="B94" s="12" t="s">
        <v>0</v>
      </c>
      <c r="C94" s="115" t="s">
        <v>7</v>
      </c>
      <c r="D94" s="116"/>
      <c r="E94" s="117"/>
    </row>
    <row r="95" spans="1:5" ht="12.95" customHeight="1">
      <c r="A95" s="35">
        <v>0</v>
      </c>
      <c r="B95" s="36">
        <f>0.01*A95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5" ref="B96:B113">0.01*A96</f>
        <v>0.05</v>
      </c>
      <c r="C96" s="16"/>
      <c r="D96" s="14"/>
      <c r="E96" s="15"/>
    </row>
    <row r="97" spans="1:5" ht="12.95" customHeight="1">
      <c r="A97" s="35">
        <v>10</v>
      </c>
      <c r="B97" s="36">
        <f t="shared" si="5"/>
        <v>0.1</v>
      </c>
      <c r="C97" s="16"/>
      <c r="D97" s="14"/>
      <c r="E97" s="15"/>
    </row>
    <row r="98" spans="1:5" ht="12.95" customHeight="1">
      <c r="A98" s="37">
        <v>15</v>
      </c>
      <c r="B98" s="36">
        <f t="shared" si="5"/>
        <v>0.15</v>
      </c>
      <c r="C98" s="13"/>
      <c r="D98" s="14"/>
      <c r="E98" s="15"/>
    </row>
    <row r="99" spans="1:5" ht="12.95" customHeight="1">
      <c r="A99" s="35">
        <v>20</v>
      </c>
      <c r="B99" s="36">
        <f t="shared" si="5"/>
        <v>0.2</v>
      </c>
      <c r="C99" s="16"/>
      <c r="D99" s="14"/>
      <c r="E99" s="15"/>
    </row>
    <row r="100" spans="1:5" ht="12.95" customHeight="1">
      <c r="A100" s="37">
        <v>25</v>
      </c>
      <c r="B100" s="36">
        <f t="shared" si="5"/>
        <v>0.25</v>
      </c>
      <c r="C100" s="17"/>
      <c r="D100" s="14"/>
      <c r="E100" s="15"/>
    </row>
    <row r="101" spans="1:5" ht="12.95" customHeight="1">
      <c r="A101" s="35">
        <v>30</v>
      </c>
      <c r="B101" s="36">
        <f t="shared" si="5"/>
        <v>0.3</v>
      </c>
      <c r="C101" s="18"/>
      <c r="D101" s="14"/>
      <c r="E101" s="15"/>
    </row>
    <row r="102" spans="1:5" ht="12.95" customHeight="1">
      <c r="A102" s="37">
        <v>35</v>
      </c>
      <c r="B102" s="36">
        <f t="shared" si="5"/>
        <v>0.35000000000000003</v>
      </c>
      <c r="C102" s="18"/>
      <c r="D102" s="14"/>
      <c r="E102" s="15"/>
    </row>
    <row r="103" spans="1:5" ht="12.95" customHeight="1">
      <c r="A103" s="35">
        <v>40</v>
      </c>
      <c r="B103" s="36">
        <f t="shared" si="5"/>
        <v>0.4</v>
      </c>
      <c r="C103" s="18"/>
      <c r="D103" s="14"/>
      <c r="E103" s="15"/>
    </row>
    <row r="104" spans="1:5" ht="12.95" customHeight="1">
      <c r="A104" s="37">
        <v>45</v>
      </c>
      <c r="B104" s="36">
        <f t="shared" si="5"/>
        <v>0.45</v>
      </c>
      <c r="C104" s="18"/>
      <c r="D104" s="14"/>
      <c r="E104" s="15"/>
    </row>
    <row r="105" spans="1:5" ht="12.95" customHeight="1">
      <c r="A105" s="35">
        <v>50</v>
      </c>
      <c r="B105" s="36">
        <f t="shared" si="5"/>
        <v>0.5</v>
      </c>
      <c r="C105" s="18"/>
      <c r="D105" s="14"/>
      <c r="E105" s="15"/>
    </row>
    <row r="106" spans="1:5" ht="12.95" customHeight="1">
      <c r="A106" s="35">
        <v>55</v>
      </c>
      <c r="B106" s="36">
        <f t="shared" si="5"/>
        <v>0.55</v>
      </c>
      <c r="C106" s="18"/>
      <c r="D106" s="14"/>
      <c r="E106" s="15"/>
    </row>
    <row r="107" spans="1:5" ht="12.95" customHeight="1">
      <c r="A107" s="37">
        <v>60</v>
      </c>
      <c r="B107" s="36">
        <f t="shared" si="5"/>
        <v>0.6</v>
      </c>
      <c r="C107" s="18"/>
      <c r="D107" s="14"/>
      <c r="E107" s="15"/>
    </row>
    <row r="108" spans="1:5" ht="12.95" customHeight="1">
      <c r="A108" s="35">
        <v>65</v>
      </c>
      <c r="B108" s="36">
        <f t="shared" si="5"/>
        <v>0.65</v>
      </c>
      <c r="C108" s="18"/>
      <c r="D108" s="14"/>
      <c r="E108" s="15"/>
    </row>
    <row r="109" spans="1:5" ht="12.95" customHeight="1">
      <c r="A109" s="37">
        <v>70</v>
      </c>
      <c r="B109" s="36">
        <f t="shared" si="5"/>
        <v>0.7000000000000001</v>
      </c>
      <c r="C109" s="18"/>
      <c r="D109" s="14"/>
      <c r="E109" s="15"/>
    </row>
    <row r="110" spans="1:5" ht="12.95" customHeight="1">
      <c r="A110" s="35">
        <v>75</v>
      </c>
      <c r="B110" s="36">
        <f t="shared" si="5"/>
        <v>0.75</v>
      </c>
      <c r="C110" s="18"/>
      <c r="D110" s="14"/>
      <c r="E110" s="15"/>
    </row>
    <row r="111" spans="1:5" ht="12.95" customHeight="1">
      <c r="A111" s="37">
        <v>80</v>
      </c>
      <c r="B111" s="36">
        <f t="shared" si="5"/>
        <v>0.8</v>
      </c>
      <c r="C111" s="18"/>
      <c r="D111" s="14"/>
      <c r="E111" s="15"/>
    </row>
    <row r="112" spans="1:5" ht="12.95" customHeight="1">
      <c r="A112" s="37">
        <v>90</v>
      </c>
      <c r="B112" s="36">
        <f t="shared" si="5"/>
        <v>0.9</v>
      </c>
      <c r="C112" s="18"/>
      <c r="D112" s="14"/>
      <c r="E112" s="15"/>
    </row>
    <row r="113" spans="1:5" ht="12.95" customHeight="1" thickBot="1">
      <c r="A113" s="38">
        <v>100</v>
      </c>
      <c r="B113" s="39">
        <f t="shared" si="5"/>
        <v>1</v>
      </c>
      <c r="C113" s="46"/>
      <c r="D113" s="46"/>
      <c r="E113" s="47"/>
    </row>
    <row r="114" ht="12.95" customHeight="1" thickTop="1"/>
    <row r="115" ht="12.95" customHeight="1" thickBot="1"/>
    <row r="116" spans="1:5" ht="30" customHeight="1" thickTop="1">
      <c r="A116" s="1" t="s">
        <v>6</v>
      </c>
      <c r="B116" s="33">
        <v>66</v>
      </c>
      <c r="C116" s="2" t="s">
        <v>4</v>
      </c>
      <c r="D116" s="22" t="s">
        <v>18</v>
      </c>
      <c r="E116" s="23" t="s">
        <v>19</v>
      </c>
    </row>
    <row r="117" spans="1:5" ht="30" customHeight="1">
      <c r="A117" s="3" t="s">
        <v>1</v>
      </c>
      <c r="B117" s="34" t="s">
        <v>72</v>
      </c>
      <c r="C117" s="24"/>
      <c r="D117" s="25" t="s">
        <v>74</v>
      </c>
      <c r="E117" s="26" t="s">
        <v>73</v>
      </c>
    </row>
    <row r="118" spans="1:5" ht="30" customHeight="1">
      <c r="A118" s="3" t="s">
        <v>9</v>
      </c>
      <c r="B118" s="4"/>
      <c r="C118" s="24"/>
      <c r="D118" s="27"/>
      <c r="E118" s="26"/>
    </row>
    <row r="119" spans="1:5" ht="30" customHeight="1" thickBot="1">
      <c r="A119" s="3" t="s">
        <v>2</v>
      </c>
      <c r="B119" s="4"/>
      <c r="C119" s="28"/>
      <c r="D119" s="29"/>
      <c r="E119" s="30"/>
    </row>
    <row r="120" spans="1:5" ht="30" customHeight="1">
      <c r="A120" s="3" t="s">
        <v>3</v>
      </c>
      <c r="B120" s="4" t="s">
        <v>94</v>
      </c>
      <c r="C120" s="5" t="s">
        <v>5</v>
      </c>
      <c r="D120" s="6">
        <v>50</v>
      </c>
      <c r="E120" s="31"/>
    </row>
    <row r="121" spans="1:5" ht="30" customHeight="1" thickBot="1">
      <c r="A121" s="7" t="s">
        <v>10</v>
      </c>
      <c r="B121" s="8" t="s">
        <v>105</v>
      </c>
      <c r="C121" s="9" t="s">
        <v>0</v>
      </c>
      <c r="D121" s="10">
        <f>IF(D120&lt;0,"valor del indicador fuera de rango",IF(D120&lt;=33,0,IF(D120&lt;=100,(0.015*(D120))-(0.499),"valor del indicador fuera rango")))</f>
        <v>0.251</v>
      </c>
      <c r="E121" s="32"/>
    </row>
    <row r="122" spans="1:5" ht="30" customHeight="1">
      <c r="A122" s="11" t="s">
        <v>8</v>
      </c>
      <c r="B122" s="12" t="s">
        <v>0</v>
      </c>
      <c r="C122" s="115" t="s">
        <v>7</v>
      </c>
      <c r="D122" s="116"/>
      <c r="E122" s="117"/>
    </row>
    <row r="123" spans="1:5" ht="12.95" customHeight="1">
      <c r="A123" s="35">
        <v>0</v>
      </c>
      <c r="B123" s="36">
        <f>0</f>
        <v>0</v>
      </c>
      <c r="C123" s="13"/>
      <c r="D123" s="14"/>
      <c r="E123" s="15"/>
    </row>
    <row r="124" spans="1:5" ht="12.95" customHeight="1">
      <c r="A124" s="37">
        <v>5</v>
      </c>
      <c r="B124" s="36">
        <f>0</f>
        <v>0</v>
      </c>
      <c r="C124" s="16"/>
      <c r="D124" s="14"/>
      <c r="E124" s="15"/>
    </row>
    <row r="125" spans="1:5" ht="12.95" customHeight="1">
      <c r="A125" s="35">
        <v>10</v>
      </c>
      <c r="B125" s="36">
        <f>0</f>
        <v>0</v>
      </c>
      <c r="C125" s="16"/>
      <c r="D125" s="14"/>
      <c r="E125" s="15"/>
    </row>
    <row r="126" spans="1:5" ht="12.95" customHeight="1">
      <c r="A126" s="37">
        <v>15</v>
      </c>
      <c r="B126" s="36">
        <f>0</f>
        <v>0</v>
      </c>
      <c r="C126" s="13"/>
      <c r="D126" s="14"/>
      <c r="E126" s="15"/>
    </row>
    <row r="127" spans="1:5" ht="12.95" customHeight="1">
      <c r="A127" s="35">
        <v>20</v>
      </c>
      <c r="B127" s="36">
        <f>0</f>
        <v>0</v>
      </c>
      <c r="C127" s="16"/>
      <c r="D127" s="14"/>
      <c r="E127" s="15"/>
    </row>
    <row r="128" spans="1:5" ht="12.95" customHeight="1">
      <c r="A128" s="37">
        <v>25</v>
      </c>
      <c r="B128" s="36">
        <f>0</f>
        <v>0</v>
      </c>
      <c r="C128" s="17"/>
      <c r="D128" s="14"/>
      <c r="E128" s="15"/>
    </row>
    <row r="129" spans="1:5" ht="12.95" customHeight="1">
      <c r="A129" s="35">
        <v>30</v>
      </c>
      <c r="B129" s="36">
        <f>0</f>
        <v>0</v>
      </c>
      <c r="C129" s="18"/>
      <c r="D129" s="14"/>
      <c r="E129" s="15"/>
    </row>
    <row r="130" spans="1:5" ht="12.95" customHeight="1">
      <c r="A130" s="40">
        <v>35</v>
      </c>
      <c r="B130" s="41">
        <f>(0.015*A130)-(0.499)</f>
        <v>0.026000000000000023</v>
      </c>
      <c r="C130" s="18"/>
      <c r="D130" s="14"/>
      <c r="E130" s="15"/>
    </row>
    <row r="131" spans="1:5" ht="12.95" customHeight="1">
      <c r="A131" s="65">
        <v>40</v>
      </c>
      <c r="B131" s="41">
        <f aca="true" t="shared" si="6" ref="B131:B141">(0.015*A131)-(0.499)</f>
        <v>0.10099999999999998</v>
      </c>
      <c r="C131" s="18"/>
      <c r="D131" s="14"/>
      <c r="E131" s="15"/>
    </row>
    <row r="132" spans="1:5" ht="12.95" customHeight="1">
      <c r="A132" s="40">
        <v>45</v>
      </c>
      <c r="B132" s="41">
        <f t="shared" si="6"/>
        <v>0.17599999999999993</v>
      </c>
      <c r="C132" s="18"/>
      <c r="D132" s="14"/>
      <c r="E132" s="15"/>
    </row>
    <row r="133" spans="1:5" ht="12.95" customHeight="1">
      <c r="A133" s="65">
        <v>50</v>
      </c>
      <c r="B133" s="41">
        <f t="shared" si="6"/>
        <v>0.251</v>
      </c>
      <c r="C133" s="18"/>
      <c r="D133" s="14"/>
      <c r="E133" s="15"/>
    </row>
    <row r="134" spans="1:5" ht="12.95" customHeight="1">
      <c r="A134" s="65">
        <v>55</v>
      </c>
      <c r="B134" s="41">
        <f t="shared" si="6"/>
        <v>0.32599999999999996</v>
      </c>
      <c r="C134" s="18"/>
      <c r="D134" s="14"/>
      <c r="E134" s="15"/>
    </row>
    <row r="135" spans="1:5" ht="12.95" customHeight="1">
      <c r="A135" s="40">
        <v>60</v>
      </c>
      <c r="B135" s="41">
        <f t="shared" si="6"/>
        <v>0.4009999999999999</v>
      </c>
      <c r="C135" s="18"/>
      <c r="D135" s="14"/>
      <c r="E135" s="15"/>
    </row>
    <row r="136" spans="1:5" ht="12.95" customHeight="1">
      <c r="A136" s="65">
        <v>65</v>
      </c>
      <c r="B136" s="41">
        <f t="shared" si="6"/>
        <v>0.476</v>
      </c>
      <c r="C136" s="18"/>
      <c r="D136" s="14"/>
      <c r="E136" s="15"/>
    </row>
    <row r="137" spans="1:5" ht="12.95" customHeight="1">
      <c r="A137" s="40">
        <v>70</v>
      </c>
      <c r="B137" s="41">
        <f t="shared" si="6"/>
        <v>0.551</v>
      </c>
      <c r="C137" s="18"/>
      <c r="D137" s="14"/>
      <c r="E137" s="15"/>
    </row>
    <row r="138" spans="1:5" ht="12.95" customHeight="1">
      <c r="A138" s="65">
        <v>75</v>
      </c>
      <c r="B138" s="41">
        <f t="shared" si="6"/>
        <v>0.626</v>
      </c>
      <c r="C138" s="18"/>
      <c r="D138" s="14"/>
      <c r="E138" s="15"/>
    </row>
    <row r="139" spans="1:5" ht="12.95" customHeight="1">
      <c r="A139" s="40">
        <v>80</v>
      </c>
      <c r="B139" s="41">
        <f t="shared" si="6"/>
        <v>0.701</v>
      </c>
      <c r="C139" s="18"/>
      <c r="D139" s="14"/>
      <c r="E139" s="15"/>
    </row>
    <row r="140" spans="1:5" ht="12.95" customHeight="1" thickBot="1">
      <c r="A140" s="40">
        <v>90</v>
      </c>
      <c r="B140" s="41">
        <f t="shared" si="6"/>
        <v>0.8509999999999999</v>
      </c>
      <c r="C140" s="46"/>
      <c r="D140" s="46"/>
      <c r="E140" s="47"/>
    </row>
    <row r="141" spans="1:5" ht="12.95" customHeight="1" thickBot="1" thickTop="1">
      <c r="A141" s="44">
        <v>100</v>
      </c>
      <c r="B141" s="45">
        <f t="shared" si="6"/>
        <v>1.001</v>
      </c>
      <c r="C141" s="46"/>
      <c r="D141" s="46"/>
      <c r="E141" s="47"/>
    </row>
    <row r="142" ht="12.95" customHeight="1" thickTop="1"/>
  </sheetData>
  <mergeCells count="5">
    <mergeCell ref="C122:E122"/>
    <mergeCell ref="C7:E7"/>
    <mergeCell ref="C36:E36"/>
    <mergeCell ref="C94:E94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7"/>
  <sheetViews>
    <sheetView zoomScale="75" zoomScaleNormal="75" workbookViewId="0" topLeftCell="A171">
      <selection activeCell="B284" sqref="B284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67</v>
      </c>
      <c r="C1" s="2" t="s">
        <v>4</v>
      </c>
      <c r="D1" s="22" t="s">
        <v>49</v>
      </c>
      <c r="E1" s="23" t="s">
        <v>50</v>
      </c>
    </row>
    <row r="2" spans="1:5" ht="30" customHeight="1">
      <c r="A2" s="3" t="s">
        <v>1</v>
      </c>
      <c r="B2" s="34" t="s">
        <v>48</v>
      </c>
      <c r="C2" s="24"/>
      <c r="D2" s="25" t="s">
        <v>51</v>
      </c>
      <c r="E2" s="26" t="s">
        <v>52</v>
      </c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 t="s">
        <v>97</v>
      </c>
      <c r="C4" s="28"/>
      <c r="D4" s="29"/>
      <c r="E4" s="30"/>
    </row>
    <row r="5" spans="1:5" ht="30" customHeight="1">
      <c r="A5" s="3" t="s">
        <v>3</v>
      </c>
      <c r="B5" s="4" t="s">
        <v>96</v>
      </c>
      <c r="C5" s="5" t="s">
        <v>5</v>
      </c>
      <c r="D5" s="6">
        <v>5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rango",IF(D5&lt;=4,(-0.0245*D5^2)-(0.002*D5)+1,IF(D5&lt;=15,(0.00456*D5^2)-(0.141*D5)+1.09,"valor del indicador fuera rango")))</f>
        <v>0.4990000000000001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69">
        <v>0</v>
      </c>
      <c r="B8" s="36">
        <f>(-0.0245*A8^2)-(0.002*A8)+1</f>
        <v>1</v>
      </c>
      <c r="C8" s="13"/>
      <c r="D8" s="14"/>
      <c r="E8" s="15"/>
    </row>
    <row r="9" spans="1:5" ht="12.95" customHeight="1">
      <c r="A9" s="70">
        <v>0.5</v>
      </c>
      <c r="B9" s="36">
        <f aca="true" t="shared" si="0" ref="B9:B15">(-0.0245*A9^2)-(0.002*A9)+1</f>
        <v>0.992875</v>
      </c>
      <c r="C9" s="16"/>
      <c r="D9" s="14"/>
      <c r="E9" s="15"/>
    </row>
    <row r="10" spans="1:5" ht="12.95" customHeight="1">
      <c r="A10" s="70">
        <v>1</v>
      </c>
      <c r="B10" s="36">
        <f t="shared" si="0"/>
        <v>0.9735</v>
      </c>
      <c r="C10" s="16"/>
      <c r="D10" s="14"/>
      <c r="E10" s="15"/>
    </row>
    <row r="11" spans="1:5" ht="12.95" customHeight="1">
      <c r="A11" s="70">
        <v>1.5</v>
      </c>
      <c r="B11" s="36">
        <f t="shared" si="0"/>
        <v>0.941875</v>
      </c>
      <c r="C11" s="13"/>
      <c r="D11" s="14"/>
      <c r="E11" s="15"/>
    </row>
    <row r="12" spans="1:5" ht="12.95" customHeight="1">
      <c r="A12" s="70">
        <v>2</v>
      </c>
      <c r="B12" s="36">
        <f t="shared" si="0"/>
        <v>0.898</v>
      </c>
      <c r="C12" s="16"/>
      <c r="D12" s="14"/>
      <c r="E12" s="15"/>
    </row>
    <row r="13" spans="1:5" ht="12.95" customHeight="1">
      <c r="A13" s="70">
        <v>2.5</v>
      </c>
      <c r="B13" s="36">
        <f t="shared" si="0"/>
        <v>0.8418749999999999</v>
      </c>
      <c r="C13" s="17"/>
      <c r="D13" s="14"/>
      <c r="E13" s="15"/>
    </row>
    <row r="14" spans="1:5" ht="12.95" customHeight="1">
      <c r="A14" s="70">
        <v>3</v>
      </c>
      <c r="B14" s="36">
        <f t="shared" si="0"/>
        <v>0.7735</v>
      </c>
      <c r="C14" s="18"/>
      <c r="D14" s="14"/>
      <c r="E14" s="15"/>
    </row>
    <row r="15" spans="1:5" ht="12.95" customHeight="1">
      <c r="A15" s="70">
        <v>3.5</v>
      </c>
      <c r="B15" s="36">
        <f t="shared" si="0"/>
        <v>0.6928749999999999</v>
      </c>
      <c r="C15" s="18"/>
      <c r="D15" s="14"/>
      <c r="E15" s="15"/>
    </row>
    <row r="16" spans="1:5" ht="12.95" customHeight="1">
      <c r="A16" s="71">
        <v>4</v>
      </c>
      <c r="B16" s="41">
        <f aca="true" t="shared" si="1" ref="B16:B28">(0.00456*A16^2)-(0.141*A16)+1.09</f>
        <v>0.5989600000000002</v>
      </c>
      <c r="C16" s="18"/>
      <c r="D16" s="14"/>
      <c r="E16" s="15"/>
    </row>
    <row r="17" spans="1:5" ht="12.95" customHeight="1">
      <c r="A17" s="71">
        <v>5</v>
      </c>
      <c r="B17" s="41">
        <f t="shared" si="1"/>
        <v>0.4990000000000001</v>
      </c>
      <c r="C17" s="18"/>
      <c r="D17" s="14"/>
      <c r="E17" s="15"/>
    </row>
    <row r="18" spans="1:5" ht="12.95" customHeight="1">
      <c r="A18" s="71">
        <v>6</v>
      </c>
      <c r="B18" s="41">
        <f t="shared" si="1"/>
        <v>0.4081600000000002</v>
      </c>
      <c r="C18" s="18"/>
      <c r="D18" s="14"/>
      <c r="E18" s="15"/>
    </row>
    <row r="19" spans="1:5" ht="12.95" customHeight="1">
      <c r="A19" s="71">
        <v>7</v>
      </c>
      <c r="B19" s="41">
        <f t="shared" si="1"/>
        <v>0.3264400000000002</v>
      </c>
      <c r="C19" s="18"/>
      <c r="D19" s="14"/>
      <c r="E19" s="15"/>
    </row>
    <row r="20" spans="1:5" ht="12.95" customHeight="1">
      <c r="A20" s="71">
        <v>8</v>
      </c>
      <c r="B20" s="41">
        <f t="shared" si="1"/>
        <v>0.2538400000000002</v>
      </c>
      <c r="C20" s="18"/>
      <c r="D20" s="14"/>
      <c r="E20" s="15"/>
    </row>
    <row r="21" spans="1:5" ht="12.95" customHeight="1">
      <c r="A21" s="71">
        <v>9</v>
      </c>
      <c r="B21" s="41">
        <f t="shared" si="1"/>
        <v>0.19036000000000008</v>
      </c>
      <c r="C21" s="18"/>
      <c r="D21" s="14"/>
      <c r="E21" s="15"/>
    </row>
    <row r="22" spans="1:5" ht="12.95" customHeight="1">
      <c r="A22" s="71">
        <v>10</v>
      </c>
      <c r="B22" s="41">
        <f t="shared" si="1"/>
        <v>0.13600000000000012</v>
      </c>
      <c r="C22" s="18"/>
      <c r="D22" s="14"/>
      <c r="E22" s="15"/>
    </row>
    <row r="23" spans="1:5" ht="12.95" customHeight="1">
      <c r="A23" s="71">
        <v>11</v>
      </c>
      <c r="B23" s="41">
        <f t="shared" si="1"/>
        <v>0.09076000000000017</v>
      </c>
      <c r="C23" s="18"/>
      <c r="D23" s="14"/>
      <c r="E23" s="15"/>
    </row>
    <row r="24" spans="1:5" ht="12.95" customHeight="1">
      <c r="A24" s="71">
        <v>12</v>
      </c>
      <c r="B24" s="41">
        <f t="shared" si="1"/>
        <v>0.054640000000000244</v>
      </c>
      <c r="C24" s="18"/>
      <c r="D24" s="14"/>
      <c r="E24" s="15"/>
    </row>
    <row r="25" spans="1:5" ht="12.95" customHeight="1">
      <c r="A25" s="71">
        <v>13</v>
      </c>
      <c r="B25" s="41">
        <f t="shared" si="1"/>
        <v>0.02764000000000033</v>
      </c>
      <c r="C25" s="18"/>
      <c r="D25" s="14"/>
      <c r="E25" s="15"/>
    </row>
    <row r="26" spans="1:5" ht="12.95" customHeight="1">
      <c r="A26" s="71">
        <v>14</v>
      </c>
      <c r="B26" s="41">
        <f t="shared" si="1"/>
        <v>0.009760000000000213</v>
      </c>
      <c r="C26" s="18"/>
      <c r="D26" s="14"/>
      <c r="E26" s="15"/>
    </row>
    <row r="27" spans="1:5" ht="12.95" customHeight="1">
      <c r="A27" s="71">
        <v>14.5</v>
      </c>
      <c r="B27" s="41">
        <f t="shared" si="1"/>
        <v>0.004240000000000244</v>
      </c>
      <c r="C27" s="18"/>
      <c r="D27" s="14"/>
      <c r="E27" s="15"/>
    </row>
    <row r="28" spans="1:5" ht="12.95" customHeight="1" thickBot="1">
      <c r="A28" s="72">
        <v>15</v>
      </c>
      <c r="B28" s="45">
        <f t="shared" si="1"/>
        <v>0.001000000000000334</v>
      </c>
      <c r="C28" s="19"/>
      <c r="D28" s="20"/>
      <c r="E28" s="21"/>
    </row>
    <row r="29" ht="12.95" customHeight="1" thickTop="1"/>
    <row r="30" ht="12.95" customHeight="1" thickBot="1"/>
    <row r="31" spans="1:5" ht="30" customHeight="1" thickTop="1">
      <c r="A31" s="1" t="s">
        <v>6</v>
      </c>
      <c r="B31" s="33">
        <v>68</v>
      </c>
      <c r="C31" s="2" t="s">
        <v>4</v>
      </c>
      <c r="D31" s="22" t="s">
        <v>49</v>
      </c>
      <c r="E31" s="23" t="s">
        <v>50</v>
      </c>
    </row>
    <row r="32" spans="1:5" ht="30" customHeight="1">
      <c r="A32" s="3" t="s">
        <v>1</v>
      </c>
      <c r="B32" s="34" t="s">
        <v>53</v>
      </c>
      <c r="C32" s="24"/>
      <c r="D32" s="25" t="s">
        <v>51</v>
      </c>
      <c r="E32" s="26" t="s">
        <v>52</v>
      </c>
    </row>
    <row r="33" spans="1:5" ht="30" customHeight="1">
      <c r="A33" s="3" t="s">
        <v>9</v>
      </c>
      <c r="B33" s="4"/>
      <c r="C33" s="24"/>
      <c r="D33" s="27"/>
      <c r="E33" s="26"/>
    </row>
    <row r="34" spans="1:5" ht="30" customHeight="1" thickBot="1">
      <c r="A34" s="3" t="s">
        <v>2</v>
      </c>
      <c r="B34" s="4" t="s">
        <v>97</v>
      </c>
      <c r="C34" s="28"/>
      <c r="D34" s="29"/>
      <c r="E34" s="30"/>
    </row>
    <row r="35" spans="1:5" ht="30" customHeight="1">
      <c r="A35" s="3" t="s">
        <v>3</v>
      </c>
      <c r="B35" s="4" t="s">
        <v>96</v>
      </c>
      <c r="C35" s="5" t="s">
        <v>5</v>
      </c>
      <c r="D35" s="6">
        <v>6</v>
      </c>
      <c r="E35" s="31"/>
    </row>
    <row r="36" spans="1:5" ht="30" customHeight="1" thickBot="1">
      <c r="A36" s="7" t="s">
        <v>10</v>
      </c>
      <c r="B36" s="8" t="s">
        <v>105</v>
      </c>
      <c r="C36" s="9" t="s">
        <v>0</v>
      </c>
      <c r="D36" s="10">
        <f>IF(D35&lt;0,"valor del indicador fuera de rango",IF(D35&lt;=4,(-0.0245*D35^2)-(0.002*D35)+1,IF(D35&lt;=15,(0.00456*D35^2)-(0.141*D35)+1.09,"valor del indicador fuera rango")))</f>
        <v>0.4081600000000002</v>
      </c>
      <c r="E36" s="32"/>
    </row>
    <row r="37" spans="1:5" ht="30" customHeight="1">
      <c r="A37" s="11" t="s">
        <v>8</v>
      </c>
      <c r="B37" s="12" t="s">
        <v>0</v>
      </c>
      <c r="C37" s="115" t="s">
        <v>7</v>
      </c>
      <c r="D37" s="116"/>
      <c r="E37" s="117"/>
    </row>
    <row r="38" spans="1:5" ht="12.95" customHeight="1">
      <c r="A38" s="69">
        <v>0</v>
      </c>
      <c r="B38" s="36">
        <f>(-0.0245*A38^2)-(0.002*A38)+1</f>
        <v>1</v>
      </c>
      <c r="C38" s="13"/>
      <c r="D38" s="14"/>
      <c r="E38" s="15"/>
    </row>
    <row r="39" spans="1:5" ht="12.95" customHeight="1">
      <c r="A39" s="70">
        <v>0.5</v>
      </c>
      <c r="B39" s="36">
        <f aca="true" t="shared" si="2" ref="B39:B45">(-0.0245*A39^2)-(0.002*A39)+1</f>
        <v>0.992875</v>
      </c>
      <c r="C39" s="16"/>
      <c r="D39" s="14"/>
      <c r="E39" s="15"/>
    </row>
    <row r="40" spans="1:5" ht="12.95" customHeight="1">
      <c r="A40" s="70">
        <v>1</v>
      </c>
      <c r="B40" s="36">
        <f t="shared" si="2"/>
        <v>0.9735</v>
      </c>
      <c r="C40" s="16"/>
      <c r="D40" s="14"/>
      <c r="E40" s="15"/>
    </row>
    <row r="41" spans="1:5" ht="12.95" customHeight="1">
      <c r="A41" s="70">
        <v>1.5</v>
      </c>
      <c r="B41" s="36">
        <f t="shared" si="2"/>
        <v>0.941875</v>
      </c>
      <c r="C41" s="13"/>
      <c r="D41" s="14"/>
      <c r="E41" s="15"/>
    </row>
    <row r="42" spans="1:5" ht="12.95" customHeight="1">
      <c r="A42" s="70">
        <v>2</v>
      </c>
      <c r="B42" s="36">
        <f t="shared" si="2"/>
        <v>0.898</v>
      </c>
      <c r="C42" s="16"/>
      <c r="D42" s="14"/>
      <c r="E42" s="15"/>
    </row>
    <row r="43" spans="1:5" ht="12.95" customHeight="1">
      <c r="A43" s="70">
        <v>2.5</v>
      </c>
      <c r="B43" s="36">
        <f t="shared" si="2"/>
        <v>0.8418749999999999</v>
      </c>
      <c r="C43" s="17"/>
      <c r="D43" s="14"/>
      <c r="E43" s="15"/>
    </row>
    <row r="44" spans="1:5" ht="12.95" customHeight="1">
      <c r="A44" s="70">
        <v>3</v>
      </c>
      <c r="B44" s="36">
        <f t="shared" si="2"/>
        <v>0.7735</v>
      </c>
      <c r="C44" s="18"/>
      <c r="D44" s="14"/>
      <c r="E44" s="15"/>
    </row>
    <row r="45" spans="1:5" ht="12.95" customHeight="1">
      <c r="A45" s="70">
        <v>3.5</v>
      </c>
      <c r="B45" s="36">
        <f t="shared" si="2"/>
        <v>0.6928749999999999</v>
      </c>
      <c r="C45" s="18"/>
      <c r="D45" s="14"/>
      <c r="E45" s="15"/>
    </row>
    <row r="46" spans="1:5" ht="12.95" customHeight="1">
      <c r="A46" s="71">
        <v>4</v>
      </c>
      <c r="B46" s="41">
        <f aca="true" t="shared" si="3" ref="B46:B58">(0.00456*A46^2)-(0.141*A46)+1.09</f>
        <v>0.5989600000000002</v>
      </c>
      <c r="C46" s="18"/>
      <c r="D46" s="14"/>
      <c r="E46" s="15"/>
    </row>
    <row r="47" spans="1:5" ht="12.95" customHeight="1">
      <c r="A47" s="71">
        <v>5</v>
      </c>
      <c r="B47" s="41">
        <f t="shared" si="3"/>
        <v>0.4990000000000001</v>
      </c>
      <c r="C47" s="18"/>
      <c r="D47" s="14"/>
      <c r="E47" s="15"/>
    </row>
    <row r="48" spans="1:5" ht="12.95" customHeight="1">
      <c r="A48" s="71">
        <v>6</v>
      </c>
      <c r="B48" s="41">
        <f t="shared" si="3"/>
        <v>0.4081600000000002</v>
      </c>
      <c r="C48" s="18"/>
      <c r="D48" s="14"/>
      <c r="E48" s="15"/>
    </row>
    <row r="49" spans="1:5" ht="12.95" customHeight="1">
      <c r="A49" s="71">
        <v>7</v>
      </c>
      <c r="B49" s="41">
        <f t="shared" si="3"/>
        <v>0.3264400000000002</v>
      </c>
      <c r="C49" s="18"/>
      <c r="D49" s="14"/>
      <c r="E49" s="15"/>
    </row>
    <row r="50" spans="1:5" ht="12.95" customHeight="1">
      <c r="A50" s="71">
        <v>8</v>
      </c>
      <c r="B50" s="41">
        <f t="shared" si="3"/>
        <v>0.2538400000000002</v>
      </c>
      <c r="C50" s="18"/>
      <c r="D50" s="14"/>
      <c r="E50" s="15"/>
    </row>
    <row r="51" spans="1:5" ht="12.95" customHeight="1">
      <c r="A51" s="71">
        <v>9</v>
      </c>
      <c r="B51" s="41">
        <f t="shared" si="3"/>
        <v>0.19036000000000008</v>
      </c>
      <c r="C51" s="18"/>
      <c r="D51" s="14"/>
      <c r="E51" s="15"/>
    </row>
    <row r="52" spans="1:5" ht="12.95" customHeight="1">
      <c r="A52" s="71">
        <v>10</v>
      </c>
      <c r="B52" s="41">
        <f t="shared" si="3"/>
        <v>0.13600000000000012</v>
      </c>
      <c r="C52" s="18"/>
      <c r="D52" s="14"/>
      <c r="E52" s="15"/>
    </row>
    <row r="53" spans="1:5" ht="12.95" customHeight="1">
      <c r="A53" s="71">
        <v>11</v>
      </c>
      <c r="B53" s="41">
        <f t="shared" si="3"/>
        <v>0.09076000000000017</v>
      </c>
      <c r="C53" s="18"/>
      <c r="D53" s="14"/>
      <c r="E53" s="15"/>
    </row>
    <row r="54" spans="1:5" ht="12.95" customHeight="1">
      <c r="A54" s="71">
        <v>12</v>
      </c>
      <c r="B54" s="41">
        <f t="shared" si="3"/>
        <v>0.054640000000000244</v>
      </c>
      <c r="C54" s="18"/>
      <c r="D54" s="14"/>
      <c r="E54" s="15"/>
    </row>
    <row r="55" spans="1:5" ht="12.95" customHeight="1">
      <c r="A55" s="71">
        <v>13</v>
      </c>
      <c r="B55" s="41">
        <f t="shared" si="3"/>
        <v>0.02764000000000033</v>
      </c>
      <c r="C55" s="18"/>
      <c r="D55" s="14"/>
      <c r="E55" s="15"/>
    </row>
    <row r="56" spans="1:5" ht="12.95" customHeight="1">
      <c r="A56" s="71">
        <v>14</v>
      </c>
      <c r="B56" s="41">
        <f t="shared" si="3"/>
        <v>0.009760000000000213</v>
      </c>
      <c r="C56" s="18"/>
      <c r="D56" s="14"/>
      <c r="E56" s="15"/>
    </row>
    <row r="57" spans="1:5" ht="12.95" customHeight="1">
      <c r="A57" s="71">
        <v>14.5</v>
      </c>
      <c r="B57" s="41">
        <f t="shared" si="3"/>
        <v>0.004240000000000244</v>
      </c>
      <c r="C57" s="18"/>
      <c r="D57" s="14"/>
      <c r="E57" s="15"/>
    </row>
    <row r="58" spans="1:5" ht="12.95" customHeight="1" thickBot="1">
      <c r="A58" s="72">
        <v>15</v>
      </c>
      <c r="B58" s="45">
        <f t="shared" si="3"/>
        <v>0.001000000000000334</v>
      </c>
      <c r="C58" s="18"/>
      <c r="D58" s="14"/>
      <c r="E58" s="15"/>
    </row>
    <row r="59" ht="12.95" customHeight="1" thickTop="1"/>
    <row r="60" ht="12.95" customHeight="1" thickBot="1"/>
    <row r="61" spans="1:5" ht="30" customHeight="1" thickTop="1">
      <c r="A61" s="1" t="s">
        <v>6</v>
      </c>
      <c r="B61" s="33">
        <v>69</v>
      </c>
      <c r="C61" s="2" t="s">
        <v>4</v>
      </c>
      <c r="D61" s="22" t="s">
        <v>55</v>
      </c>
      <c r="E61" s="23" t="s">
        <v>56</v>
      </c>
    </row>
    <row r="62" spans="1:5" ht="30" customHeight="1">
      <c r="A62" s="3" t="s">
        <v>1</v>
      </c>
      <c r="B62" s="34" t="s">
        <v>54</v>
      </c>
      <c r="C62" s="24"/>
      <c r="D62" s="25" t="s">
        <v>57</v>
      </c>
      <c r="E62" s="26" t="s">
        <v>58</v>
      </c>
    </row>
    <row r="63" spans="1:5" ht="30" customHeight="1">
      <c r="A63" s="3" t="s">
        <v>9</v>
      </c>
      <c r="B63" s="4"/>
      <c r="C63" s="24"/>
      <c r="D63" s="27" t="s">
        <v>59</v>
      </c>
      <c r="E63" s="26" t="s">
        <v>60</v>
      </c>
    </row>
    <row r="64" spans="1:5" ht="30" customHeight="1" thickBot="1">
      <c r="A64" s="3" t="s">
        <v>2</v>
      </c>
      <c r="B64" s="4"/>
      <c r="C64" s="28"/>
      <c r="D64" s="29"/>
      <c r="E64" s="30"/>
    </row>
    <row r="65" spans="1:5" ht="30" customHeight="1">
      <c r="A65" s="3" t="s">
        <v>3</v>
      </c>
      <c r="B65" s="4" t="s">
        <v>98</v>
      </c>
      <c r="C65" s="5" t="s">
        <v>5</v>
      </c>
      <c r="D65" s="6">
        <v>32</v>
      </c>
      <c r="E65" s="31"/>
    </row>
    <row r="66" spans="1:5" ht="30" customHeight="1" thickBot="1">
      <c r="A66" s="7" t="s">
        <v>10</v>
      </c>
      <c r="B66" s="8" t="s">
        <v>105</v>
      </c>
      <c r="C66" s="9" t="s">
        <v>0</v>
      </c>
      <c r="D66" s="10">
        <f>IF(D65&lt;(-40),"valor del indicador fuera de rango",IF(D65&lt;=(-20),(0.000625*D65^2)+(0.0625*D65)+1.5,IF(D65&lt;=20,(-0.00125*D65^2)+1,IF(D65&lt;=40,(0.00125*D65^2)-(0.1*D65)+2,"valor del indicador fuera rango"))))</f>
        <v>0.07999999999999985</v>
      </c>
      <c r="E66" s="32"/>
    </row>
    <row r="67" spans="1:5" ht="30" customHeight="1">
      <c r="A67" s="11" t="s">
        <v>8</v>
      </c>
      <c r="B67" s="12" t="s">
        <v>0</v>
      </c>
      <c r="C67" s="115" t="s">
        <v>7</v>
      </c>
      <c r="D67" s="116"/>
      <c r="E67" s="117"/>
    </row>
    <row r="68" spans="1:5" ht="12.95" customHeight="1">
      <c r="A68" s="35">
        <v>-40</v>
      </c>
      <c r="B68" s="36">
        <f aca="true" t="shared" si="4" ref="B68:B76">(0.000625*A68^2)+(0.0625*A68)+1.5</f>
        <v>0</v>
      </c>
      <c r="C68" s="13"/>
      <c r="D68" s="14"/>
      <c r="E68" s="15"/>
    </row>
    <row r="69" spans="1:5" ht="12.95" customHeight="1">
      <c r="A69" s="37">
        <f>+A68+2</f>
        <v>-38</v>
      </c>
      <c r="B69" s="36">
        <f t="shared" si="4"/>
        <v>0.027499999999999858</v>
      </c>
      <c r="C69" s="16"/>
      <c r="D69" s="14"/>
      <c r="E69" s="15"/>
    </row>
    <row r="70" spans="1:5" ht="12.95" customHeight="1">
      <c r="A70" s="37">
        <f aca="true" t="shared" si="5" ref="A70:A76">+A69+2</f>
        <v>-36</v>
      </c>
      <c r="B70" s="36">
        <f t="shared" si="4"/>
        <v>0.06000000000000005</v>
      </c>
      <c r="C70" s="16"/>
      <c r="D70" s="14"/>
      <c r="E70" s="15"/>
    </row>
    <row r="71" spans="1:5" ht="12.95" customHeight="1">
      <c r="A71" s="37">
        <f t="shared" si="5"/>
        <v>-34</v>
      </c>
      <c r="B71" s="36">
        <f t="shared" si="4"/>
        <v>0.09750000000000014</v>
      </c>
      <c r="C71" s="13"/>
      <c r="D71" s="14"/>
      <c r="E71" s="15"/>
    </row>
    <row r="72" spans="1:5" ht="12.95" customHeight="1">
      <c r="A72" s="37">
        <f t="shared" si="5"/>
        <v>-32</v>
      </c>
      <c r="B72" s="36">
        <f t="shared" si="4"/>
        <v>0.14000000000000012</v>
      </c>
      <c r="C72" s="16"/>
      <c r="D72" s="14"/>
      <c r="E72" s="15"/>
    </row>
    <row r="73" spans="1:5" ht="12.95" customHeight="1">
      <c r="A73" s="37">
        <f t="shared" si="5"/>
        <v>-30</v>
      </c>
      <c r="B73" s="36">
        <f t="shared" si="4"/>
        <v>0.1875</v>
      </c>
      <c r="C73" s="17"/>
      <c r="D73" s="14"/>
      <c r="E73" s="15"/>
    </row>
    <row r="74" spans="1:5" ht="12.95" customHeight="1">
      <c r="A74" s="37">
        <f t="shared" si="5"/>
        <v>-28</v>
      </c>
      <c r="B74" s="36">
        <f t="shared" si="4"/>
        <v>0.24</v>
      </c>
      <c r="C74" s="18"/>
      <c r="D74" s="14"/>
      <c r="E74" s="15"/>
    </row>
    <row r="75" spans="1:5" ht="12.95" customHeight="1">
      <c r="A75" s="37">
        <f t="shared" si="5"/>
        <v>-26</v>
      </c>
      <c r="B75" s="36">
        <f t="shared" si="4"/>
        <v>0.2974999999999999</v>
      </c>
      <c r="C75" s="18"/>
      <c r="D75" s="14"/>
      <c r="E75" s="15"/>
    </row>
    <row r="76" spans="1:5" ht="12.95" customHeight="1">
      <c r="A76" s="37">
        <f t="shared" si="5"/>
        <v>-24</v>
      </c>
      <c r="B76" s="36">
        <f t="shared" si="4"/>
        <v>0.3599999999999999</v>
      </c>
      <c r="C76" s="18"/>
      <c r="D76" s="14"/>
      <c r="E76" s="15"/>
    </row>
    <row r="77" spans="1:5" ht="12.95" customHeight="1">
      <c r="A77" s="40">
        <v>-20</v>
      </c>
      <c r="B77" s="41">
        <f>(-0.00125*A77^2)+1</f>
        <v>0.5</v>
      </c>
      <c r="C77" s="18"/>
      <c r="D77" s="14"/>
      <c r="E77" s="15"/>
    </row>
    <row r="78" spans="1:5" ht="12.95" customHeight="1">
      <c r="A78" s="40">
        <v>-16</v>
      </c>
      <c r="B78" s="41">
        <f aca="true" t="shared" si="6" ref="B78:B84">(-0.00125*A78^2)+1</f>
        <v>0.6799999999999999</v>
      </c>
      <c r="C78" s="18"/>
      <c r="D78" s="14"/>
      <c r="E78" s="15"/>
    </row>
    <row r="79" spans="1:5" ht="12.95" customHeight="1">
      <c r="A79" s="40">
        <v>-12</v>
      </c>
      <c r="B79" s="41">
        <f t="shared" si="6"/>
        <v>0.8200000000000001</v>
      </c>
      <c r="C79" s="18"/>
      <c r="D79" s="14"/>
      <c r="E79" s="15"/>
    </row>
    <row r="80" spans="1:5" ht="12.95" customHeight="1">
      <c r="A80" s="40">
        <v>-8</v>
      </c>
      <c r="B80" s="41">
        <f t="shared" si="6"/>
        <v>0.92</v>
      </c>
      <c r="C80" s="18"/>
      <c r="D80" s="14"/>
      <c r="E80" s="15"/>
    </row>
    <row r="81" spans="1:5" ht="12.95" customHeight="1">
      <c r="A81" s="40">
        <v>0</v>
      </c>
      <c r="B81" s="41">
        <f t="shared" si="6"/>
        <v>1</v>
      </c>
      <c r="C81" s="18"/>
      <c r="D81" s="14"/>
      <c r="E81" s="15"/>
    </row>
    <row r="82" spans="1:5" ht="12.95" customHeight="1">
      <c r="A82" s="40">
        <v>4</v>
      </c>
      <c r="B82" s="41">
        <f t="shared" si="6"/>
        <v>0.98</v>
      </c>
      <c r="C82" s="18"/>
      <c r="D82" s="14"/>
      <c r="E82" s="15"/>
    </row>
    <row r="83" spans="1:5" ht="12.95" customHeight="1">
      <c r="A83" s="40">
        <v>8</v>
      </c>
      <c r="B83" s="41">
        <f t="shared" si="6"/>
        <v>0.92</v>
      </c>
      <c r="C83" s="18"/>
      <c r="D83" s="14"/>
      <c r="E83" s="15"/>
    </row>
    <row r="84" spans="1:5" ht="12.95" customHeight="1">
      <c r="A84" s="40">
        <v>16</v>
      </c>
      <c r="B84" s="41">
        <f t="shared" si="6"/>
        <v>0.6799999999999999</v>
      </c>
      <c r="C84" s="18"/>
      <c r="D84" s="14"/>
      <c r="E84" s="15"/>
    </row>
    <row r="85" spans="1:5" ht="12.95" customHeight="1">
      <c r="A85" s="73">
        <v>20</v>
      </c>
      <c r="B85" s="74">
        <f>(0.00125*A85^2)-(0.1*A85)+2</f>
        <v>0.5</v>
      </c>
      <c r="C85" s="18"/>
      <c r="D85" s="14"/>
      <c r="E85" s="15"/>
    </row>
    <row r="86" spans="1:5" ht="12.95" customHeight="1">
      <c r="A86" s="73">
        <v>28</v>
      </c>
      <c r="B86" s="74">
        <f>(0.00125*A86^2)-(0.1*A86)+2</f>
        <v>0.17999999999999972</v>
      </c>
      <c r="C86" s="18"/>
      <c r="D86" s="14"/>
      <c r="E86" s="15"/>
    </row>
    <row r="87" spans="1:5" ht="12.95" customHeight="1">
      <c r="A87" s="73">
        <v>32</v>
      </c>
      <c r="B87" s="74">
        <f>(0.00125*A87^2)-(0.1*A87)+2</f>
        <v>0.07999999999999985</v>
      </c>
      <c r="C87" s="18"/>
      <c r="D87" s="14"/>
      <c r="E87" s="15"/>
    </row>
    <row r="88" spans="1:5" ht="12.95" customHeight="1" thickBot="1">
      <c r="A88" s="75">
        <v>40</v>
      </c>
      <c r="B88" s="76">
        <f>(0.00125*A88^2)-(0.1*A88)+2</f>
        <v>0</v>
      </c>
      <c r="C88" s="19"/>
      <c r="D88" s="20"/>
      <c r="E88" s="21"/>
    </row>
    <row r="89" ht="12.95" customHeight="1" thickTop="1"/>
    <row r="90" ht="12.95" customHeight="1" thickBot="1"/>
    <row r="91" spans="1:5" ht="30" customHeight="1" thickTop="1">
      <c r="A91" s="1" t="s">
        <v>6</v>
      </c>
      <c r="B91" s="33">
        <v>70</v>
      </c>
      <c r="C91" s="2" t="s">
        <v>4</v>
      </c>
      <c r="D91" s="22" t="s">
        <v>62</v>
      </c>
      <c r="E91" s="23" t="s">
        <v>63</v>
      </c>
    </row>
    <row r="92" spans="1:5" ht="30" customHeight="1">
      <c r="A92" s="3" t="s">
        <v>1</v>
      </c>
      <c r="B92" s="34" t="s">
        <v>61</v>
      </c>
      <c r="C92" s="24"/>
      <c r="D92" s="25" t="s">
        <v>64</v>
      </c>
      <c r="E92" s="26" t="s">
        <v>65</v>
      </c>
    </row>
    <row r="93" spans="1:5" ht="30" customHeight="1">
      <c r="A93" s="3" t="s">
        <v>9</v>
      </c>
      <c r="B93" s="34" t="s">
        <v>99</v>
      </c>
      <c r="C93" s="24"/>
      <c r="D93" s="27"/>
      <c r="E93" s="26"/>
    </row>
    <row r="94" spans="1:5" ht="30" customHeight="1" thickBot="1">
      <c r="A94" s="3" t="s">
        <v>2</v>
      </c>
      <c r="B94" s="34"/>
      <c r="C94" s="28"/>
      <c r="D94" s="29"/>
      <c r="E94" s="30"/>
    </row>
    <row r="95" spans="1:5" ht="30" customHeight="1">
      <c r="A95" s="3" t="s">
        <v>3</v>
      </c>
      <c r="B95" s="34" t="s">
        <v>100</v>
      </c>
      <c r="C95" s="5" t="s">
        <v>5</v>
      </c>
      <c r="D95" s="6">
        <v>15</v>
      </c>
      <c r="E95" s="31"/>
    </row>
    <row r="96" spans="1:5" ht="30" customHeight="1" thickBot="1">
      <c r="A96" s="7" t="s">
        <v>10</v>
      </c>
      <c r="B96" s="8" t="s">
        <v>105</v>
      </c>
      <c r="C96" s="9" t="s">
        <v>0</v>
      </c>
      <c r="D96" s="10">
        <f>IF(D95&lt;0,"valor del indicador fuera de rango",IF(D95&lt;=10.7,(-0.00437*D95^2)+1,IF(D95&lt;=30,(0.00134*D95^2)-(0.0805*D95)+1.21,"valor del indicador fuera rango")))</f>
        <v>0.30399999999999994</v>
      </c>
      <c r="E96" s="32"/>
    </row>
    <row r="97" spans="1:5" ht="30" customHeight="1">
      <c r="A97" s="11" t="s">
        <v>8</v>
      </c>
      <c r="B97" s="12" t="s">
        <v>0</v>
      </c>
      <c r="C97" s="115" t="s">
        <v>7</v>
      </c>
      <c r="D97" s="116"/>
      <c r="E97" s="117"/>
    </row>
    <row r="98" spans="1:5" ht="12.95" customHeight="1">
      <c r="A98" s="35">
        <v>0</v>
      </c>
      <c r="B98" s="36">
        <f aca="true" t="shared" si="7" ref="B98:B103">(-0.00437*A98^2)+1</f>
        <v>1</v>
      </c>
      <c r="C98" s="13"/>
      <c r="D98" s="14"/>
      <c r="E98" s="15"/>
    </row>
    <row r="99" spans="1:5" ht="12.95" customHeight="1">
      <c r="A99" s="37">
        <v>2</v>
      </c>
      <c r="B99" s="36">
        <f t="shared" si="7"/>
        <v>0.98252</v>
      </c>
      <c r="C99" s="16"/>
      <c r="D99" s="14"/>
      <c r="E99" s="15"/>
    </row>
    <row r="100" spans="1:5" ht="12.95" customHeight="1">
      <c r="A100" s="37">
        <v>4</v>
      </c>
      <c r="B100" s="36">
        <f t="shared" si="7"/>
        <v>0.93008</v>
      </c>
      <c r="C100" s="16"/>
      <c r="D100" s="14"/>
      <c r="E100" s="15"/>
    </row>
    <row r="101" spans="1:5" ht="12.95" customHeight="1">
      <c r="A101" s="37">
        <v>6</v>
      </c>
      <c r="B101" s="36">
        <f t="shared" si="7"/>
        <v>0.84268</v>
      </c>
      <c r="C101" s="13"/>
      <c r="D101" s="14"/>
      <c r="E101" s="15"/>
    </row>
    <row r="102" spans="1:5" ht="12.95" customHeight="1">
      <c r="A102" s="37">
        <v>8</v>
      </c>
      <c r="B102" s="36">
        <f t="shared" si="7"/>
        <v>0.7203200000000001</v>
      </c>
      <c r="C102" s="16"/>
      <c r="D102" s="14"/>
      <c r="E102" s="15"/>
    </row>
    <row r="103" spans="1:5" ht="12.95" customHeight="1">
      <c r="A103" s="37">
        <v>10</v>
      </c>
      <c r="B103" s="36">
        <f t="shared" si="7"/>
        <v>0.563</v>
      </c>
      <c r="C103" s="17"/>
      <c r="D103" s="14"/>
      <c r="E103" s="15"/>
    </row>
    <row r="104" spans="1:5" ht="12.95" customHeight="1">
      <c r="A104" s="40">
        <v>10.7</v>
      </c>
      <c r="B104" s="41">
        <f aca="true" t="shared" si="8" ref="B104:B118">(0.00134*A104^2)-(0.0805*A104)+1.21</f>
        <v>0.5020666</v>
      </c>
      <c r="C104" s="18"/>
      <c r="D104" s="14"/>
      <c r="E104" s="15"/>
    </row>
    <row r="105" spans="1:5" ht="12.95" customHeight="1">
      <c r="A105" s="40">
        <v>11</v>
      </c>
      <c r="B105" s="41">
        <f t="shared" si="8"/>
        <v>0.48663999999999996</v>
      </c>
      <c r="C105" s="18"/>
      <c r="D105" s="14"/>
      <c r="E105" s="15"/>
    </row>
    <row r="106" spans="1:5" ht="12.95" customHeight="1">
      <c r="A106" s="40">
        <v>12</v>
      </c>
      <c r="B106" s="41">
        <f t="shared" si="8"/>
        <v>0.43696</v>
      </c>
      <c r="C106" s="18"/>
      <c r="D106" s="14"/>
      <c r="E106" s="15"/>
    </row>
    <row r="107" spans="1:5" ht="12.95" customHeight="1">
      <c r="A107" s="40">
        <v>13</v>
      </c>
      <c r="B107" s="41">
        <f t="shared" si="8"/>
        <v>0.38996</v>
      </c>
      <c r="C107" s="18"/>
      <c r="D107" s="14"/>
      <c r="E107" s="15"/>
    </row>
    <row r="108" spans="1:5" ht="12.95" customHeight="1">
      <c r="A108" s="40">
        <v>14</v>
      </c>
      <c r="B108" s="41">
        <f t="shared" si="8"/>
        <v>0.34563999999999995</v>
      </c>
      <c r="C108" s="18"/>
      <c r="D108" s="14"/>
      <c r="E108" s="15"/>
    </row>
    <row r="109" spans="1:5" ht="12.95" customHeight="1">
      <c r="A109" s="40">
        <v>15</v>
      </c>
      <c r="B109" s="41">
        <f t="shared" si="8"/>
        <v>0.30399999999999994</v>
      </c>
      <c r="C109" s="18"/>
      <c r="D109" s="14"/>
      <c r="E109" s="15"/>
    </row>
    <row r="110" spans="1:5" ht="12.95" customHeight="1">
      <c r="A110" s="40">
        <v>16</v>
      </c>
      <c r="B110" s="41">
        <f t="shared" si="8"/>
        <v>0.26503999999999994</v>
      </c>
      <c r="C110" s="18"/>
      <c r="D110" s="14"/>
      <c r="E110" s="15"/>
    </row>
    <row r="111" spans="1:5" ht="12.95" customHeight="1">
      <c r="A111" s="40">
        <v>18</v>
      </c>
      <c r="B111" s="41">
        <f t="shared" si="8"/>
        <v>0.19516</v>
      </c>
      <c r="C111" s="18"/>
      <c r="D111" s="14"/>
      <c r="E111" s="15"/>
    </row>
    <row r="112" spans="1:5" ht="12.95" customHeight="1">
      <c r="A112" s="40">
        <v>21</v>
      </c>
      <c r="B112" s="41">
        <f t="shared" si="8"/>
        <v>0.11043999999999987</v>
      </c>
      <c r="C112" s="18"/>
      <c r="D112" s="14"/>
      <c r="E112" s="15"/>
    </row>
    <row r="113" spans="1:5" ht="12.95" customHeight="1">
      <c r="A113" s="40">
        <v>22</v>
      </c>
      <c r="B113" s="41">
        <f t="shared" si="8"/>
        <v>0.08755999999999986</v>
      </c>
      <c r="C113" s="18"/>
      <c r="D113" s="14"/>
      <c r="E113" s="15"/>
    </row>
    <row r="114" spans="1:5" ht="12.95" customHeight="1">
      <c r="A114" s="40">
        <v>23</v>
      </c>
      <c r="B114" s="41">
        <f t="shared" si="8"/>
        <v>0.06735999999999986</v>
      </c>
      <c r="C114" s="18"/>
      <c r="D114" s="14"/>
      <c r="E114" s="15"/>
    </row>
    <row r="115" spans="1:5" ht="12.95" customHeight="1">
      <c r="A115" s="40">
        <v>24</v>
      </c>
      <c r="B115" s="41">
        <f t="shared" si="8"/>
        <v>0.049840000000000106</v>
      </c>
      <c r="C115" s="18"/>
      <c r="D115" s="14"/>
      <c r="E115" s="15"/>
    </row>
    <row r="116" spans="1:5" ht="12.95" customHeight="1">
      <c r="A116" s="40">
        <v>25</v>
      </c>
      <c r="B116" s="41">
        <f t="shared" si="8"/>
        <v>0.0349999999999997</v>
      </c>
      <c r="C116" s="18"/>
      <c r="D116" s="14"/>
      <c r="E116" s="15"/>
    </row>
    <row r="117" spans="1:5" ht="12.95" customHeight="1">
      <c r="A117" s="40">
        <v>27</v>
      </c>
      <c r="B117" s="41">
        <f t="shared" si="8"/>
        <v>0.013359999999999816</v>
      </c>
      <c r="C117" s="18"/>
      <c r="D117" s="14"/>
      <c r="E117" s="15"/>
    </row>
    <row r="118" spans="1:5" ht="12.95" customHeight="1" thickBot="1">
      <c r="A118" s="44">
        <v>30</v>
      </c>
      <c r="B118" s="45">
        <f t="shared" si="8"/>
        <v>0.0009999999999998899</v>
      </c>
      <c r="C118" s="19"/>
      <c r="D118" s="20"/>
      <c r="E118" s="21"/>
    </row>
    <row r="119" ht="12.95" customHeight="1" thickTop="1"/>
    <row r="120" ht="12.95" customHeight="1" thickBot="1"/>
    <row r="121" spans="1:5" ht="30" customHeight="1" thickTop="1">
      <c r="A121" s="1" t="s">
        <v>6</v>
      </c>
      <c r="B121" s="33">
        <v>71</v>
      </c>
      <c r="C121" s="2" t="s">
        <v>4</v>
      </c>
      <c r="D121" s="22" t="s">
        <v>76</v>
      </c>
      <c r="E121" s="23" t="s">
        <v>63</v>
      </c>
    </row>
    <row r="122" spans="1:5" ht="30" customHeight="1">
      <c r="A122" s="3" t="s">
        <v>1</v>
      </c>
      <c r="B122" s="34" t="s">
        <v>75</v>
      </c>
      <c r="C122" s="24"/>
      <c r="D122" s="25" t="s">
        <v>77</v>
      </c>
      <c r="E122" s="26" t="s">
        <v>65</v>
      </c>
    </row>
    <row r="123" spans="1:5" ht="30" customHeight="1">
      <c r="A123" s="3" t="s">
        <v>9</v>
      </c>
      <c r="B123" s="34"/>
      <c r="C123" s="24"/>
      <c r="D123" s="27"/>
      <c r="E123" s="26"/>
    </row>
    <row r="124" spans="1:5" ht="30" customHeight="1" thickBot="1">
      <c r="A124" s="3" t="s">
        <v>2</v>
      </c>
      <c r="B124" s="34"/>
      <c r="C124" s="28"/>
      <c r="D124" s="29"/>
      <c r="E124" s="30"/>
    </row>
    <row r="125" spans="1:5" ht="30" customHeight="1">
      <c r="A125" s="3" t="s">
        <v>3</v>
      </c>
      <c r="B125" s="34" t="s">
        <v>100</v>
      </c>
      <c r="C125" s="5" t="s">
        <v>5</v>
      </c>
      <c r="D125" s="6">
        <v>12</v>
      </c>
      <c r="E125" s="31"/>
    </row>
    <row r="126" spans="1:5" ht="30" customHeight="1" thickBot="1">
      <c r="A126" s="7" t="s">
        <v>10</v>
      </c>
      <c r="B126" s="8" t="s">
        <v>105</v>
      </c>
      <c r="C126" s="9" t="s">
        <v>0</v>
      </c>
      <c r="D126" s="10">
        <f>IF(D125&lt;0,"valor del indicador fuera de rango",IF(D125&lt;=10.7,-0.00437*(D125^2)+1,IF(D125&lt;=30,(0.00134*(D125^2))-(0.0805*D125)+1.21,"valor del indicador fuera rango")))</f>
        <v>0.43696</v>
      </c>
      <c r="E126" s="32"/>
    </row>
    <row r="127" spans="1:5" ht="30" customHeight="1">
      <c r="A127" s="11" t="s">
        <v>8</v>
      </c>
      <c r="B127" s="12" t="s">
        <v>0</v>
      </c>
      <c r="C127" s="115" t="s">
        <v>7</v>
      </c>
      <c r="D127" s="116"/>
      <c r="E127" s="117"/>
    </row>
    <row r="128" spans="1:5" ht="12.95" customHeight="1">
      <c r="A128" s="35">
        <v>0</v>
      </c>
      <c r="B128" s="36">
        <f aca="true" t="shared" si="9" ref="B128:B133">(-0.00437*A128^2)+1</f>
        <v>1</v>
      </c>
      <c r="C128" s="13"/>
      <c r="D128" s="14"/>
      <c r="E128" s="15"/>
    </row>
    <row r="129" spans="1:5" ht="12.95" customHeight="1">
      <c r="A129" s="37">
        <v>2</v>
      </c>
      <c r="B129" s="36">
        <f t="shared" si="9"/>
        <v>0.98252</v>
      </c>
      <c r="C129" s="16"/>
      <c r="D129" s="14"/>
      <c r="E129" s="15"/>
    </row>
    <row r="130" spans="1:5" ht="12.95" customHeight="1">
      <c r="A130" s="37">
        <v>4</v>
      </c>
      <c r="B130" s="36">
        <f t="shared" si="9"/>
        <v>0.93008</v>
      </c>
      <c r="C130" s="16"/>
      <c r="D130" s="14"/>
      <c r="E130" s="15"/>
    </row>
    <row r="131" spans="1:5" ht="12.95" customHeight="1">
      <c r="A131" s="37">
        <v>6</v>
      </c>
      <c r="B131" s="36">
        <f t="shared" si="9"/>
        <v>0.84268</v>
      </c>
      <c r="C131" s="13"/>
      <c r="D131" s="14"/>
      <c r="E131" s="15"/>
    </row>
    <row r="132" spans="1:5" ht="12.95" customHeight="1">
      <c r="A132" s="37">
        <v>8</v>
      </c>
      <c r="B132" s="36">
        <f t="shared" si="9"/>
        <v>0.7203200000000001</v>
      </c>
      <c r="C132" s="16"/>
      <c r="D132" s="14"/>
      <c r="E132" s="15"/>
    </row>
    <row r="133" spans="1:5" ht="12.95" customHeight="1">
      <c r="A133" s="37">
        <v>10</v>
      </c>
      <c r="B133" s="36">
        <f t="shared" si="9"/>
        <v>0.563</v>
      </c>
      <c r="C133" s="17"/>
      <c r="D133" s="14"/>
      <c r="E133" s="15"/>
    </row>
    <row r="134" spans="1:5" ht="12.95" customHeight="1">
      <c r="A134" s="40">
        <v>10.7</v>
      </c>
      <c r="B134" s="41">
        <f aca="true" t="shared" si="10" ref="B134:B148">(0.00134*A134^2)-(0.0805*A134)+1.21</f>
        <v>0.5020666</v>
      </c>
      <c r="C134" s="18"/>
      <c r="D134" s="14"/>
      <c r="E134" s="15"/>
    </row>
    <row r="135" spans="1:5" ht="12.95" customHeight="1">
      <c r="A135" s="40">
        <v>11</v>
      </c>
      <c r="B135" s="41">
        <f t="shared" si="10"/>
        <v>0.48663999999999996</v>
      </c>
      <c r="C135" s="18"/>
      <c r="D135" s="14"/>
      <c r="E135" s="15"/>
    </row>
    <row r="136" spans="1:5" ht="12.95" customHeight="1">
      <c r="A136" s="40">
        <v>12</v>
      </c>
      <c r="B136" s="41">
        <f t="shared" si="10"/>
        <v>0.43696</v>
      </c>
      <c r="C136" s="18"/>
      <c r="D136" s="14"/>
      <c r="E136" s="15"/>
    </row>
    <row r="137" spans="1:5" ht="12.95" customHeight="1">
      <c r="A137" s="40">
        <v>13</v>
      </c>
      <c r="B137" s="41">
        <f t="shared" si="10"/>
        <v>0.38996</v>
      </c>
      <c r="C137" s="18"/>
      <c r="D137" s="14"/>
      <c r="E137" s="15"/>
    </row>
    <row r="138" spans="1:5" ht="12.95" customHeight="1">
      <c r="A138" s="40">
        <v>14</v>
      </c>
      <c r="B138" s="41">
        <f t="shared" si="10"/>
        <v>0.34563999999999995</v>
      </c>
      <c r="C138" s="18"/>
      <c r="D138" s="14"/>
      <c r="E138" s="15"/>
    </row>
    <row r="139" spans="1:5" ht="12.95" customHeight="1">
      <c r="A139" s="40">
        <v>15</v>
      </c>
      <c r="B139" s="41">
        <f t="shared" si="10"/>
        <v>0.30399999999999994</v>
      </c>
      <c r="C139" s="18"/>
      <c r="D139" s="14"/>
      <c r="E139" s="15"/>
    </row>
    <row r="140" spans="1:5" ht="12.95" customHeight="1">
      <c r="A140" s="40">
        <v>16</v>
      </c>
      <c r="B140" s="41">
        <f t="shared" si="10"/>
        <v>0.26503999999999994</v>
      </c>
      <c r="C140" s="18"/>
      <c r="D140" s="14"/>
      <c r="E140" s="15"/>
    </row>
    <row r="141" spans="1:5" ht="12.95" customHeight="1">
      <c r="A141" s="40">
        <v>17</v>
      </c>
      <c r="B141" s="41">
        <f t="shared" si="10"/>
        <v>0.22875999999999985</v>
      </c>
      <c r="C141" s="18"/>
      <c r="D141" s="14"/>
      <c r="E141" s="15"/>
    </row>
    <row r="142" spans="1:5" ht="12.95" customHeight="1">
      <c r="A142" s="40">
        <v>18</v>
      </c>
      <c r="B142" s="41">
        <f t="shared" si="10"/>
        <v>0.19516</v>
      </c>
      <c r="C142" s="18"/>
      <c r="D142" s="14"/>
      <c r="E142" s="15"/>
    </row>
    <row r="143" spans="1:5" ht="12.95" customHeight="1">
      <c r="A143" s="40">
        <v>19</v>
      </c>
      <c r="B143" s="41">
        <f t="shared" si="10"/>
        <v>0.16423999999999994</v>
      </c>
      <c r="C143" s="18"/>
      <c r="D143" s="14"/>
      <c r="E143" s="15"/>
    </row>
    <row r="144" spans="1:5" ht="12.95" customHeight="1">
      <c r="A144" s="40">
        <v>20</v>
      </c>
      <c r="B144" s="41">
        <f t="shared" si="10"/>
        <v>0.1359999999999999</v>
      </c>
      <c r="C144" s="18"/>
      <c r="D144" s="14"/>
      <c r="E144" s="15"/>
    </row>
    <row r="145" spans="1:5" ht="12.95" customHeight="1">
      <c r="A145" s="40">
        <v>22</v>
      </c>
      <c r="B145" s="41">
        <f t="shared" si="10"/>
        <v>0.08755999999999986</v>
      </c>
      <c r="C145" s="18"/>
      <c r="D145" s="14"/>
      <c r="E145" s="15"/>
    </row>
    <row r="146" spans="1:5" ht="12.95" customHeight="1">
      <c r="A146" s="40">
        <v>24</v>
      </c>
      <c r="B146" s="41">
        <f t="shared" si="10"/>
        <v>0.049840000000000106</v>
      </c>
      <c r="C146" s="18"/>
      <c r="D146" s="14"/>
      <c r="E146" s="15"/>
    </row>
    <row r="147" spans="1:5" ht="12.95" customHeight="1">
      <c r="A147" s="40">
        <v>26</v>
      </c>
      <c r="B147" s="41">
        <f t="shared" si="10"/>
        <v>0.02283999999999997</v>
      </c>
      <c r="C147" s="18"/>
      <c r="D147" s="14"/>
      <c r="E147" s="15"/>
    </row>
    <row r="148" spans="1:5" ht="12.95" customHeight="1" thickBot="1">
      <c r="A148" s="44">
        <v>30</v>
      </c>
      <c r="B148" s="45">
        <f t="shared" si="10"/>
        <v>0.0009999999999998899</v>
      </c>
      <c r="C148" s="19"/>
      <c r="D148" s="20"/>
      <c r="E148" s="21"/>
    </row>
    <row r="149" ht="12.95" customHeight="1" thickTop="1"/>
    <row r="150" ht="12.95" customHeight="1" thickBot="1"/>
    <row r="151" spans="1:5" ht="30" customHeight="1" thickTop="1">
      <c r="A151" s="1" t="s">
        <v>6</v>
      </c>
      <c r="B151" s="33">
        <v>72</v>
      </c>
      <c r="C151" s="2" t="s">
        <v>4</v>
      </c>
      <c r="D151" s="22" t="s">
        <v>18</v>
      </c>
      <c r="E151" s="23" t="s">
        <v>79</v>
      </c>
    </row>
    <row r="152" spans="1:5" ht="30" customHeight="1">
      <c r="A152" s="3" t="s">
        <v>1</v>
      </c>
      <c r="B152" s="34" t="s">
        <v>78</v>
      </c>
      <c r="C152" s="24"/>
      <c r="D152" s="25" t="s">
        <v>82</v>
      </c>
      <c r="E152" s="26" t="s">
        <v>80</v>
      </c>
    </row>
    <row r="153" spans="1:5" ht="30" customHeight="1">
      <c r="A153" s="3" t="s">
        <v>9</v>
      </c>
      <c r="B153" s="34" t="s">
        <v>102</v>
      </c>
      <c r="C153" s="24"/>
      <c r="D153" s="27" t="s">
        <v>83</v>
      </c>
      <c r="E153" s="26" t="s">
        <v>81</v>
      </c>
    </row>
    <row r="154" spans="1:5" ht="30" customHeight="1" thickBot="1">
      <c r="A154" s="3" t="s">
        <v>2</v>
      </c>
      <c r="B154" s="34"/>
      <c r="C154" s="28"/>
      <c r="D154" s="29"/>
      <c r="E154" s="30"/>
    </row>
    <row r="155" spans="1:5" ht="30" customHeight="1">
      <c r="A155" s="3" t="s">
        <v>3</v>
      </c>
      <c r="B155" s="34" t="s">
        <v>101</v>
      </c>
      <c r="C155" s="5" t="s">
        <v>5</v>
      </c>
      <c r="D155" s="6">
        <v>228</v>
      </c>
      <c r="E155" s="31"/>
    </row>
    <row r="156" spans="1:5" ht="30" customHeight="1" thickBot="1">
      <c r="A156" s="7" t="s">
        <v>10</v>
      </c>
      <c r="B156" s="8" t="s">
        <v>105</v>
      </c>
      <c r="C156" s="9" t="s">
        <v>0</v>
      </c>
      <c r="D156" s="10">
        <f>IF(D155&lt;0,"valor del indicador fuera de rango",IF(D155&lt;=64,0,IF(D155&lt;=192,(-0.000061*(D155^2))+(0.0234*D155)-1.25,IF(D155&lt;=384,(0.0000136*D155^2)-(0.013*D155)+3,"valor del indicador fuera de rango"))))</f>
        <v>0.7429823999999998</v>
      </c>
      <c r="E156" s="32"/>
    </row>
    <row r="157" spans="1:5" ht="30" customHeight="1">
      <c r="A157" s="11" t="s">
        <v>8</v>
      </c>
      <c r="B157" s="12" t="s">
        <v>0</v>
      </c>
      <c r="C157" s="115" t="s">
        <v>7</v>
      </c>
      <c r="D157" s="116"/>
      <c r="E157" s="117"/>
    </row>
    <row r="158" spans="1:5" ht="12.95" customHeight="1">
      <c r="A158" s="35">
        <v>0</v>
      </c>
      <c r="B158" s="36">
        <v>0</v>
      </c>
      <c r="C158" s="13"/>
      <c r="D158" s="14"/>
      <c r="E158" s="15"/>
    </row>
    <row r="159" spans="1:5" ht="12.95" customHeight="1">
      <c r="A159" s="37">
        <f>+A158+25</f>
        <v>25</v>
      </c>
      <c r="B159" s="36">
        <v>0</v>
      </c>
      <c r="C159" s="16"/>
      <c r="D159" s="14"/>
      <c r="E159" s="15"/>
    </row>
    <row r="160" spans="1:5" ht="12.95" customHeight="1">
      <c r="A160" s="37">
        <v>63</v>
      </c>
      <c r="B160" s="36">
        <v>0</v>
      </c>
      <c r="C160" s="16"/>
      <c r="D160" s="14"/>
      <c r="E160" s="15"/>
    </row>
    <row r="161" spans="1:5" ht="12.95" customHeight="1">
      <c r="A161" s="40">
        <v>64</v>
      </c>
      <c r="B161" s="41">
        <v>0</v>
      </c>
      <c r="C161" s="13"/>
      <c r="D161" s="14"/>
      <c r="E161" s="15"/>
    </row>
    <row r="162" spans="1:5" ht="12.95" customHeight="1">
      <c r="A162" s="40">
        <f>+A161+32</f>
        <v>96</v>
      </c>
      <c r="B162" s="41">
        <f>(-0.000061*(A162^2))+(0.0234*A162)-1.25</f>
        <v>0.43422399999999994</v>
      </c>
      <c r="C162" s="16"/>
      <c r="D162" s="14"/>
      <c r="E162" s="15"/>
    </row>
    <row r="163" spans="1:5" ht="12.95" customHeight="1">
      <c r="A163" s="40">
        <f>+A162+32</f>
        <v>128</v>
      </c>
      <c r="B163" s="41">
        <f>(-0.000061*(A163^2))+(0.0234*A163)-1.25</f>
        <v>0.7457760000000002</v>
      </c>
      <c r="C163" s="17"/>
      <c r="D163" s="14"/>
      <c r="E163" s="15"/>
    </row>
    <row r="164" spans="1:5" ht="12.95" customHeight="1">
      <c r="A164" s="40">
        <f>+A163+32</f>
        <v>160</v>
      </c>
      <c r="B164" s="41">
        <f>(-0.000061*(A164^2))+(0.0234*A164)-1.25</f>
        <v>0.9324000000000003</v>
      </c>
      <c r="C164" s="18"/>
      <c r="D164" s="14"/>
      <c r="E164" s="15"/>
    </row>
    <row r="165" spans="1:5" ht="12.95" customHeight="1">
      <c r="A165" s="40">
        <f>+A164+32</f>
        <v>192</v>
      </c>
      <c r="B165" s="41">
        <f>(-0.000061*(A165^2))+(0.0234*A165)-1.25</f>
        <v>0.9940959999999999</v>
      </c>
      <c r="C165" s="18"/>
      <c r="D165" s="14"/>
      <c r="E165" s="15"/>
    </row>
    <row r="166" spans="1:5" ht="12.95" customHeight="1">
      <c r="A166" s="73">
        <v>192</v>
      </c>
      <c r="B166" s="74">
        <f aca="true" t="shared" si="11" ref="B166:B173">(0.0000136*(A166^2))-(0.013*A166)+3</f>
        <v>1.0053504</v>
      </c>
      <c r="C166" s="18"/>
      <c r="D166" s="14"/>
      <c r="E166" s="15"/>
    </row>
    <row r="167" spans="1:5" ht="12.95" customHeight="1">
      <c r="A167" s="73">
        <f aca="true" t="shared" si="12" ref="A167:A173">+A166+25</f>
        <v>217</v>
      </c>
      <c r="B167" s="74">
        <f t="shared" si="11"/>
        <v>0.8194104000000002</v>
      </c>
      <c r="C167" s="18"/>
      <c r="D167" s="14"/>
      <c r="E167" s="15"/>
    </row>
    <row r="168" spans="1:5" ht="12.95" customHeight="1">
      <c r="A168" s="73">
        <f t="shared" si="12"/>
        <v>242</v>
      </c>
      <c r="B168" s="74">
        <f t="shared" si="11"/>
        <v>0.6504704000000001</v>
      </c>
      <c r="C168" s="18"/>
      <c r="D168" s="14"/>
      <c r="E168" s="15"/>
    </row>
    <row r="169" spans="1:5" ht="12.95" customHeight="1">
      <c r="A169" s="73">
        <f t="shared" si="12"/>
        <v>267</v>
      </c>
      <c r="B169" s="74">
        <f t="shared" si="11"/>
        <v>0.4985304000000004</v>
      </c>
      <c r="C169" s="18"/>
      <c r="D169" s="14"/>
      <c r="E169" s="15"/>
    </row>
    <row r="170" spans="1:5" ht="12.95" customHeight="1">
      <c r="A170" s="73">
        <f t="shared" si="12"/>
        <v>292</v>
      </c>
      <c r="B170" s="74">
        <f t="shared" si="11"/>
        <v>0.3635904000000001</v>
      </c>
      <c r="C170" s="18"/>
      <c r="D170" s="14"/>
      <c r="E170" s="15"/>
    </row>
    <row r="171" spans="1:5" ht="12.95" customHeight="1">
      <c r="A171" s="73">
        <f t="shared" si="12"/>
        <v>317</v>
      </c>
      <c r="B171" s="74">
        <f t="shared" si="11"/>
        <v>0.2456504000000006</v>
      </c>
      <c r="C171" s="18"/>
      <c r="D171" s="14"/>
      <c r="E171" s="15"/>
    </row>
    <row r="172" spans="1:5" ht="12.95" customHeight="1">
      <c r="A172" s="73">
        <f t="shared" si="12"/>
        <v>342</v>
      </c>
      <c r="B172" s="74">
        <f t="shared" si="11"/>
        <v>0.14471040000000013</v>
      </c>
      <c r="C172" s="18"/>
      <c r="D172" s="14"/>
      <c r="E172" s="15"/>
    </row>
    <row r="173" spans="1:5" ht="12.95" customHeight="1" thickBot="1">
      <c r="A173" s="75">
        <f t="shared" si="12"/>
        <v>367</v>
      </c>
      <c r="B173" s="76">
        <f t="shared" si="11"/>
        <v>0.0607704</v>
      </c>
      <c r="C173" s="19"/>
      <c r="D173" s="20"/>
      <c r="E173" s="21"/>
    </row>
    <row r="174" ht="12.95" customHeight="1" thickTop="1"/>
    <row r="175" ht="12.95" customHeight="1" thickBot="1"/>
    <row r="176" spans="1:5" ht="30" customHeight="1" thickTop="1">
      <c r="A176" s="1" t="s">
        <v>6</v>
      </c>
      <c r="B176" s="33">
        <v>73</v>
      </c>
      <c r="C176" s="2" t="s">
        <v>4</v>
      </c>
      <c r="D176" s="22" t="s">
        <v>18</v>
      </c>
      <c r="E176" s="23" t="s">
        <v>85</v>
      </c>
    </row>
    <row r="177" spans="1:5" ht="30" customHeight="1">
      <c r="A177" s="3" t="s">
        <v>1</v>
      </c>
      <c r="B177" s="34" t="s">
        <v>84</v>
      </c>
      <c r="C177" s="24"/>
      <c r="D177" s="25" t="s">
        <v>87</v>
      </c>
      <c r="E177" s="26" t="s">
        <v>86</v>
      </c>
    </row>
    <row r="178" spans="1:5" ht="30" customHeight="1">
      <c r="A178" s="3" t="s">
        <v>9</v>
      </c>
      <c r="B178" s="34" t="s">
        <v>103</v>
      </c>
      <c r="C178" s="24"/>
      <c r="D178" s="27"/>
      <c r="E178" s="30"/>
    </row>
    <row r="179" spans="1:5" ht="30" customHeight="1" thickBot="1">
      <c r="A179" s="3" t="s">
        <v>2</v>
      </c>
      <c r="B179" s="34"/>
      <c r="C179" s="28"/>
      <c r="D179" s="29"/>
      <c r="E179" s="30"/>
    </row>
    <row r="180" spans="1:5" ht="30" customHeight="1">
      <c r="A180" s="3" t="s">
        <v>3</v>
      </c>
      <c r="B180" s="34" t="s">
        <v>104</v>
      </c>
      <c r="C180" s="5" t="s">
        <v>5</v>
      </c>
      <c r="D180" s="6">
        <v>1.5</v>
      </c>
      <c r="E180" s="31"/>
    </row>
    <row r="181" spans="1:5" ht="30" customHeight="1" thickBot="1">
      <c r="A181" s="7" t="s">
        <v>10</v>
      </c>
      <c r="B181" s="8" t="s">
        <v>110</v>
      </c>
      <c r="C181" s="9" t="s">
        <v>0</v>
      </c>
      <c r="D181" s="10">
        <f>IF(D180&lt;0,"valor del indicador fuera de rango",IF(D180&lt;=1,0,IF(D180&lt;=2.8,(0.556*D180)-0.556,"valor del indicador fuera rango")))</f>
        <v>0.278</v>
      </c>
      <c r="E181" s="32"/>
    </row>
    <row r="182" spans="1:5" ht="30" customHeight="1">
      <c r="A182" s="11" t="s">
        <v>8</v>
      </c>
      <c r="B182" s="12" t="s">
        <v>0</v>
      </c>
      <c r="C182" s="115" t="s">
        <v>7</v>
      </c>
      <c r="D182" s="116"/>
      <c r="E182" s="117"/>
    </row>
    <row r="183" spans="1:5" ht="12.95" customHeight="1">
      <c r="A183" s="78">
        <v>0</v>
      </c>
      <c r="B183" s="36">
        <v>0</v>
      </c>
      <c r="C183" s="13"/>
      <c r="D183" s="14"/>
      <c r="E183" s="15"/>
    </row>
    <row r="184" spans="1:5" ht="12.95" customHeight="1">
      <c r="A184" s="79">
        <f>+A183+0.15</f>
        <v>0.15</v>
      </c>
      <c r="B184" s="36">
        <v>0</v>
      </c>
      <c r="C184" s="16"/>
      <c r="D184" s="14"/>
      <c r="E184" s="15"/>
    </row>
    <row r="185" spans="1:5" ht="12.95" customHeight="1">
      <c r="A185" s="79">
        <f aca="true" t="shared" si="13" ref="A185:A201">+A184+0.15</f>
        <v>0.3</v>
      </c>
      <c r="B185" s="36">
        <v>0</v>
      </c>
      <c r="C185" s="16"/>
      <c r="D185" s="14"/>
      <c r="E185" s="15"/>
    </row>
    <row r="186" spans="1:5" ht="12.95" customHeight="1">
      <c r="A186" s="79">
        <f t="shared" si="13"/>
        <v>0.44999999999999996</v>
      </c>
      <c r="B186" s="36">
        <v>0</v>
      </c>
      <c r="C186" s="13"/>
      <c r="D186" s="14"/>
      <c r="E186" s="15"/>
    </row>
    <row r="187" spans="1:5" ht="12.95" customHeight="1">
      <c r="A187" s="79">
        <f t="shared" si="13"/>
        <v>0.6</v>
      </c>
      <c r="B187" s="36">
        <v>0</v>
      </c>
      <c r="C187" s="16"/>
      <c r="D187" s="14"/>
      <c r="E187" s="15"/>
    </row>
    <row r="188" spans="1:5" ht="12.95" customHeight="1">
      <c r="A188" s="79">
        <f t="shared" si="13"/>
        <v>0.75</v>
      </c>
      <c r="B188" s="36">
        <v>0</v>
      </c>
      <c r="C188" s="17"/>
      <c r="D188" s="14"/>
      <c r="E188" s="15"/>
    </row>
    <row r="189" spans="1:5" ht="12.95" customHeight="1">
      <c r="A189" s="79">
        <f t="shared" si="13"/>
        <v>0.9</v>
      </c>
      <c r="B189" s="36">
        <v>0</v>
      </c>
      <c r="C189" s="18"/>
      <c r="D189" s="14"/>
      <c r="E189" s="15"/>
    </row>
    <row r="190" spans="1:5" ht="12.95" customHeight="1">
      <c r="A190" s="80">
        <v>1</v>
      </c>
      <c r="B190" s="41">
        <f aca="true" t="shared" si="14" ref="B190:B203">(0.556*A190)-0.556</f>
        <v>0</v>
      </c>
      <c r="C190" s="18"/>
      <c r="D190" s="14"/>
      <c r="E190" s="15"/>
    </row>
    <row r="191" spans="1:5" ht="12.95" customHeight="1">
      <c r="A191" s="80">
        <f t="shared" si="13"/>
        <v>1.15</v>
      </c>
      <c r="B191" s="41">
        <f t="shared" si="14"/>
        <v>0.08339999999999992</v>
      </c>
      <c r="C191" s="18"/>
      <c r="D191" s="14"/>
      <c r="E191" s="15"/>
    </row>
    <row r="192" spans="1:5" ht="12.95" customHeight="1">
      <c r="A192" s="80">
        <f t="shared" si="13"/>
        <v>1.2999999999999998</v>
      </c>
      <c r="B192" s="41">
        <f t="shared" si="14"/>
        <v>0.16679999999999995</v>
      </c>
      <c r="C192" s="18"/>
      <c r="D192" s="14"/>
      <c r="E192" s="15"/>
    </row>
    <row r="193" spans="1:5" ht="12.95" customHeight="1">
      <c r="A193" s="80">
        <f t="shared" si="13"/>
        <v>1.4499999999999997</v>
      </c>
      <c r="B193" s="41">
        <f t="shared" si="14"/>
        <v>0.25019999999999987</v>
      </c>
      <c r="C193" s="18"/>
      <c r="D193" s="14"/>
      <c r="E193" s="15"/>
    </row>
    <row r="194" spans="1:5" ht="12.95" customHeight="1">
      <c r="A194" s="80">
        <f t="shared" si="13"/>
        <v>1.5999999999999996</v>
      </c>
      <c r="B194" s="41">
        <f t="shared" si="14"/>
        <v>0.3335999999999998</v>
      </c>
      <c r="C194" s="18"/>
      <c r="D194" s="14"/>
      <c r="E194" s="15"/>
    </row>
    <row r="195" spans="1:5" ht="12.95" customHeight="1">
      <c r="A195" s="80">
        <f t="shared" si="13"/>
        <v>1.7499999999999996</v>
      </c>
      <c r="B195" s="41">
        <f t="shared" si="14"/>
        <v>0.4169999999999998</v>
      </c>
      <c r="C195" s="18"/>
      <c r="D195" s="14"/>
      <c r="E195" s="15"/>
    </row>
    <row r="196" spans="1:5" ht="12.95" customHeight="1">
      <c r="A196" s="80">
        <f t="shared" si="13"/>
        <v>1.8999999999999995</v>
      </c>
      <c r="B196" s="41">
        <f t="shared" si="14"/>
        <v>0.5003999999999997</v>
      </c>
      <c r="C196" s="18"/>
      <c r="D196" s="14"/>
      <c r="E196" s="15"/>
    </row>
    <row r="197" spans="1:5" ht="12.95" customHeight="1">
      <c r="A197" s="80">
        <f t="shared" si="13"/>
        <v>2.0499999999999994</v>
      </c>
      <c r="B197" s="41">
        <f t="shared" si="14"/>
        <v>0.5837999999999997</v>
      </c>
      <c r="C197" s="18"/>
      <c r="D197" s="14"/>
      <c r="E197" s="15"/>
    </row>
    <row r="198" spans="1:5" ht="12.95" customHeight="1">
      <c r="A198" s="80">
        <f t="shared" si="13"/>
        <v>2.1999999999999993</v>
      </c>
      <c r="B198" s="41">
        <f t="shared" si="14"/>
        <v>0.6671999999999996</v>
      </c>
      <c r="C198" s="18"/>
      <c r="D198" s="14"/>
      <c r="E198" s="15"/>
    </row>
    <row r="199" spans="1:5" ht="12.95" customHeight="1">
      <c r="A199" s="80">
        <f t="shared" si="13"/>
        <v>2.349999999999999</v>
      </c>
      <c r="B199" s="41">
        <f t="shared" si="14"/>
        <v>0.7505999999999997</v>
      </c>
      <c r="C199" s="18"/>
      <c r="D199" s="14"/>
      <c r="E199" s="15"/>
    </row>
    <row r="200" spans="1:5" ht="12.95" customHeight="1">
      <c r="A200" s="80">
        <f t="shared" si="13"/>
        <v>2.499999999999999</v>
      </c>
      <c r="B200" s="41">
        <f t="shared" si="14"/>
        <v>0.8339999999999996</v>
      </c>
      <c r="C200" s="18"/>
      <c r="D200" s="14"/>
      <c r="E200" s="15"/>
    </row>
    <row r="201" spans="1:5" ht="12.95" customHeight="1">
      <c r="A201" s="80">
        <f t="shared" si="13"/>
        <v>2.649999999999999</v>
      </c>
      <c r="B201" s="41">
        <f t="shared" si="14"/>
        <v>0.9173999999999995</v>
      </c>
      <c r="C201" s="18"/>
      <c r="D201" s="14"/>
      <c r="E201" s="15"/>
    </row>
    <row r="202" spans="1:5" ht="12.95" customHeight="1">
      <c r="A202" s="80">
        <v>2.7</v>
      </c>
      <c r="B202" s="41">
        <f t="shared" si="14"/>
        <v>0.9452000000000003</v>
      </c>
      <c r="C202" s="18"/>
      <c r="D202" s="14"/>
      <c r="E202" s="15"/>
    </row>
    <row r="203" spans="1:5" ht="12.95" customHeight="1" thickBot="1">
      <c r="A203" s="81">
        <v>2.8</v>
      </c>
      <c r="B203" s="45">
        <f t="shared" si="14"/>
        <v>1.0008</v>
      </c>
      <c r="C203" s="19"/>
      <c r="D203" s="20"/>
      <c r="E203" s="21"/>
    </row>
    <row r="204" ht="12.95" customHeight="1" thickTop="1"/>
    <row r="205" ht="12.95" customHeight="1" thickBot="1"/>
    <row r="206" spans="1:5" ht="30" customHeight="1" thickTop="1">
      <c r="A206" s="1" t="s">
        <v>6</v>
      </c>
      <c r="B206" s="33">
        <v>74</v>
      </c>
      <c r="C206" s="2" t="s">
        <v>4</v>
      </c>
      <c r="D206" s="22" t="s">
        <v>18</v>
      </c>
      <c r="E206" s="23" t="s">
        <v>89</v>
      </c>
    </row>
    <row r="207" spans="1:5" ht="30" customHeight="1">
      <c r="A207" s="3" t="s">
        <v>1</v>
      </c>
      <c r="B207" s="34" t="s">
        <v>88</v>
      </c>
      <c r="C207" s="24"/>
      <c r="D207" s="25" t="s">
        <v>92</v>
      </c>
      <c r="E207" s="26" t="s">
        <v>90</v>
      </c>
    </row>
    <row r="208" spans="1:5" ht="30" customHeight="1">
      <c r="A208" s="3" t="s">
        <v>9</v>
      </c>
      <c r="B208" s="34" t="s">
        <v>103</v>
      </c>
      <c r="C208" s="24"/>
      <c r="D208" s="25" t="s">
        <v>87</v>
      </c>
      <c r="E208" s="26" t="s">
        <v>91</v>
      </c>
    </row>
    <row r="209" spans="1:5" ht="30" customHeight="1" thickBot="1">
      <c r="A209" s="3" t="s">
        <v>2</v>
      </c>
      <c r="B209" s="34"/>
      <c r="C209" s="28"/>
      <c r="D209" s="27"/>
      <c r="E209" s="30"/>
    </row>
    <row r="210" spans="1:5" ht="30" customHeight="1">
      <c r="A210" s="3" t="s">
        <v>3</v>
      </c>
      <c r="B210" s="34" t="s">
        <v>104</v>
      </c>
      <c r="C210" s="5" t="s">
        <v>5</v>
      </c>
      <c r="D210" s="6">
        <v>2</v>
      </c>
      <c r="E210" s="31"/>
    </row>
    <row r="211" spans="1:5" ht="30" customHeight="1" thickBot="1">
      <c r="A211" s="7" t="s">
        <v>10</v>
      </c>
      <c r="B211" s="8" t="s">
        <v>110</v>
      </c>
      <c r="C211" s="9" t="s">
        <v>0</v>
      </c>
      <c r="D211" s="10">
        <f>IF(D210&lt;0,"valor del indicador fuera de rango",IF(D210&lt;=1.4,0,IF(D210&lt;=1.8,1.13*D210-1.58,IF(D210&lt;=2.8,(0.556*D210)-0.556,"valor del indicador fuera rango"))))</f>
        <v>0.556</v>
      </c>
      <c r="E211" s="32"/>
    </row>
    <row r="212" spans="1:5" ht="30" customHeight="1">
      <c r="A212" s="11" t="s">
        <v>8</v>
      </c>
      <c r="B212" s="12" t="s">
        <v>0</v>
      </c>
      <c r="C212" s="115" t="s">
        <v>7</v>
      </c>
      <c r="D212" s="116"/>
      <c r="E212" s="117"/>
    </row>
    <row r="213" spans="1:5" ht="12.95" customHeight="1">
      <c r="A213" s="35">
        <v>0</v>
      </c>
      <c r="B213" s="36">
        <v>0</v>
      </c>
      <c r="C213" s="13"/>
      <c r="D213" s="14"/>
      <c r="E213" s="15"/>
    </row>
    <row r="214" spans="1:5" ht="12.95" customHeight="1">
      <c r="A214" s="37">
        <v>0.1</v>
      </c>
      <c r="B214" s="36">
        <v>0</v>
      </c>
      <c r="C214" s="16"/>
      <c r="D214" s="14"/>
      <c r="E214" s="15"/>
    </row>
    <row r="215" spans="1:5" ht="12.95" customHeight="1">
      <c r="A215" s="35">
        <v>0.2</v>
      </c>
      <c r="B215" s="36">
        <v>0</v>
      </c>
      <c r="C215" s="16"/>
      <c r="D215" s="14"/>
      <c r="E215" s="15"/>
    </row>
    <row r="216" spans="1:5" ht="12.95" customHeight="1">
      <c r="A216" s="37">
        <v>0.3</v>
      </c>
      <c r="B216" s="36">
        <v>0</v>
      </c>
      <c r="C216" s="13"/>
      <c r="D216" s="14"/>
      <c r="E216" s="15"/>
    </row>
    <row r="217" spans="1:5" ht="12.95" customHeight="1">
      <c r="A217" s="35">
        <v>0.4</v>
      </c>
      <c r="B217" s="36">
        <v>0</v>
      </c>
      <c r="C217" s="16"/>
      <c r="D217" s="14"/>
      <c r="E217" s="15"/>
    </row>
    <row r="218" spans="1:5" ht="12.95" customHeight="1">
      <c r="A218" s="37">
        <v>0.5</v>
      </c>
      <c r="B218" s="36">
        <v>0</v>
      </c>
      <c r="C218" s="17"/>
      <c r="D218" s="14"/>
      <c r="E218" s="15"/>
    </row>
    <row r="219" spans="1:5" ht="12.95" customHeight="1">
      <c r="A219" s="35">
        <v>0.6</v>
      </c>
      <c r="B219" s="36">
        <v>0</v>
      </c>
      <c r="C219" s="18"/>
      <c r="D219" s="14"/>
      <c r="E219" s="15"/>
    </row>
    <row r="220" spans="1:5" ht="12.95" customHeight="1">
      <c r="A220" s="40">
        <v>1.5</v>
      </c>
      <c r="B220" s="41">
        <f>1.13*(A220)-1.58</f>
        <v>0.11499999999999977</v>
      </c>
      <c r="C220" s="18"/>
      <c r="D220" s="14"/>
      <c r="E220" s="15"/>
    </row>
    <row r="221" spans="1:5" ht="12.95" customHeight="1">
      <c r="A221" s="65">
        <v>1.6</v>
      </c>
      <c r="B221" s="41">
        <f>1.13*(A221)-1.58</f>
        <v>0.22799999999999976</v>
      </c>
      <c r="C221" s="18"/>
      <c r="D221" s="14"/>
      <c r="E221" s="15"/>
    </row>
    <row r="222" spans="1:5" ht="12.95" customHeight="1">
      <c r="A222" s="40">
        <v>1.7</v>
      </c>
      <c r="B222" s="41">
        <f>1.13*(A222)-1.58</f>
        <v>0.34099999999999975</v>
      </c>
      <c r="C222" s="18"/>
      <c r="D222" s="14"/>
      <c r="E222" s="15"/>
    </row>
    <row r="223" spans="1:5" ht="12.95" customHeight="1">
      <c r="A223" s="65">
        <v>1.8</v>
      </c>
      <c r="B223" s="41">
        <f>1.13*(A223)-1.58</f>
        <v>0.45399999999999974</v>
      </c>
      <c r="C223" s="18"/>
      <c r="D223" s="14"/>
      <c r="E223" s="15"/>
    </row>
    <row r="224" spans="1:5" ht="12.95" customHeight="1">
      <c r="A224" s="73">
        <v>1.9</v>
      </c>
      <c r="B224" s="74">
        <f>(0.556*A224)-0.556</f>
        <v>0.5004</v>
      </c>
      <c r="C224" s="18"/>
      <c r="D224" s="14"/>
      <c r="E224" s="15"/>
    </row>
    <row r="225" spans="1:5" ht="12.95" customHeight="1">
      <c r="A225" s="77">
        <v>2</v>
      </c>
      <c r="B225" s="74">
        <f aca="true" t="shared" si="15" ref="B225:B233">(0.556*A225)-0.556</f>
        <v>0.556</v>
      </c>
      <c r="C225" s="18"/>
      <c r="D225" s="14"/>
      <c r="E225" s="15"/>
    </row>
    <row r="226" spans="1:5" ht="12.95" customHeight="1">
      <c r="A226" s="73">
        <v>2.1</v>
      </c>
      <c r="B226" s="74">
        <f t="shared" si="15"/>
        <v>0.6116000000000001</v>
      </c>
      <c r="C226" s="18"/>
      <c r="D226" s="14"/>
      <c r="E226" s="15"/>
    </row>
    <row r="227" spans="1:5" ht="12.95" customHeight="1">
      <c r="A227" s="77">
        <v>2.2</v>
      </c>
      <c r="B227" s="74">
        <f t="shared" si="15"/>
        <v>0.6672000000000002</v>
      </c>
      <c r="C227" s="18"/>
      <c r="D227" s="14"/>
      <c r="E227" s="15"/>
    </row>
    <row r="228" spans="1:5" ht="12.95" customHeight="1">
      <c r="A228" s="73">
        <v>2.3</v>
      </c>
      <c r="B228" s="74">
        <f t="shared" si="15"/>
        <v>0.7227999999999999</v>
      </c>
      <c r="C228" s="18"/>
      <c r="D228" s="14"/>
      <c r="E228" s="15"/>
    </row>
    <row r="229" spans="1:5" ht="12.95" customHeight="1">
      <c r="A229" s="77">
        <v>2.4</v>
      </c>
      <c r="B229" s="74">
        <f t="shared" si="15"/>
        <v>0.7784</v>
      </c>
      <c r="C229" s="18"/>
      <c r="D229" s="14"/>
      <c r="E229" s="15"/>
    </row>
    <row r="230" spans="1:5" ht="12.95" customHeight="1">
      <c r="A230" s="73">
        <v>2.5</v>
      </c>
      <c r="B230" s="74">
        <f t="shared" si="15"/>
        <v>0.8340000000000001</v>
      </c>
      <c r="C230" s="18"/>
      <c r="D230" s="14"/>
      <c r="E230" s="15"/>
    </row>
    <row r="231" spans="1:5" ht="12.95" customHeight="1">
      <c r="A231" s="77">
        <v>2.6</v>
      </c>
      <c r="B231" s="74">
        <f t="shared" si="15"/>
        <v>0.8896000000000002</v>
      </c>
      <c r="C231" s="18"/>
      <c r="D231" s="14"/>
      <c r="E231" s="15"/>
    </row>
    <row r="232" spans="1:5" ht="12.95" customHeight="1">
      <c r="A232" s="73">
        <v>2.7</v>
      </c>
      <c r="B232" s="74">
        <f t="shared" si="15"/>
        <v>0.9452000000000003</v>
      </c>
      <c r="C232" s="18"/>
      <c r="D232" s="14"/>
      <c r="E232" s="15"/>
    </row>
    <row r="233" spans="1:5" ht="12.95" customHeight="1" thickBot="1">
      <c r="A233" s="82">
        <v>2.8</v>
      </c>
      <c r="B233" s="76">
        <f t="shared" si="15"/>
        <v>1.0008</v>
      </c>
      <c r="C233" s="19"/>
      <c r="D233" s="20"/>
      <c r="E233" s="21"/>
    </row>
    <row r="234" ht="12.95" customHeight="1" thickTop="1"/>
    <row r="235" ht="12.95" customHeight="1" thickBot="1"/>
    <row r="236" spans="1:5" ht="30" customHeight="1" thickTop="1">
      <c r="A236" s="1" t="s">
        <v>6</v>
      </c>
      <c r="B236" s="33">
        <v>75</v>
      </c>
      <c r="C236" s="2" t="s">
        <v>4</v>
      </c>
      <c r="D236" s="22" t="s">
        <v>106</v>
      </c>
      <c r="E236" s="23" t="s">
        <v>43</v>
      </c>
    </row>
    <row r="237" spans="1:5" ht="30" customHeight="1">
      <c r="A237" s="3" t="s">
        <v>1</v>
      </c>
      <c r="B237" s="34" t="s">
        <v>40</v>
      </c>
      <c r="C237" s="83"/>
      <c r="D237" s="25" t="s">
        <v>107</v>
      </c>
      <c r="E237" s="64" t="s">
        <v>42</v>
      </c>
    </row>
    <row r="238" spans="1:5" ht="30" customHeight="1">
      <c r="A238" s="3" t="s">
        <v>9</v>
      </c>
      <c r="B238" s="34" t="s">
        <v>66</v>
      </c>
      <c r="C238" s="83"/>
      <c r="D238" s="25" t="s">
        <v>18</v>
      </c>
      <c r="E238" s="64" t="s">
        <v>41</v>
      </c>
    </row>
    <row r="239" spans="1:5" ht="30" customHeight="1" thickBot="1">
      <c r="A239" s="3" t="s">
        <v>2</v>
      </c>
      <c r="B239" s="34" t="s">
        <v>44</v>
      </c>
      <c r="C239" s="84"/>
      <c r="D239" s="85"/>
      <c r="E239" s="86"/>
    </row>
    <row r="240" spans="1:5" ht="30" customHeight="1">
      <c r="A240" s="3" t="s">
        <v>3</v>
      </c>
      <c r="B240" s="34" t="s">
        <v>108</v>
      </c>
      <c r="C240" s="5" t="s">
        <v>5</v>
      </c>
      <c r="D240" s="6">
        <v>40</v>
      </c>
      <c r="E240" s="87"/>
    </row>
    <row r="241" spans="1:5" ht="30" customHeight="1" thickBot="1">
      <c r="A241" s="7" t="s">
        <v>10</v>
      </c>
      <c r="B241" s="55" t="s">
        <v>110</v>
      </c>
      <c r="C241" s="9" t="s">
        <v>0</v>
      </c>
      <c r="D241" s="10">
        <f>IF(D240&lt;0,"valor del indicador fuera de rango",IF(D240&lt;=36,-0.0139*D240+1,IF(D240&lt;=131,(-0.00526*D240)+0.689,IF(D240&lt;=140,0,"valor del indicador fuera rango"))))</f>
        <v>0.4785999999999999</v>
      </c>
      <c r="E241" s="88"/>
    </row>
    <row r="242" spans="1:5" ht="30" customHeight="1">
      <c r="A242" s="11" t="s">
        <v>8</v>
      </c>
      <c r="B242" s="12" t="s">
        <v>0</v>
      </c>
      <c r="C242" s="115" t="s">
        <v>7</v>
      </c>
      <c r="D242" s="116"/>
      <c r="E242" s="117"/>
    </row>
    <row r="243" spans="1:5" ht="12.95" customHeight="1">
      <c r="A243" s="89">
        <v>0</v>
      </c>
      <c r="B243" s="90">
        <f>-0.0139*A243+1</f>
        <v>1</v>
      </c>
      <c r="C243" s="91"/>
      <c r="D243" s="91"/>
      <c r="E243" s="92"/>
    </row>
    <row r="244" spans="1:5" ht="12.95" customHeight="1">
      <c r="A244" s="93">
        <f aca="true" t="shared" si="16" ref="A244:A271">A243+5</f>
        <v>5</v>
      </c>
      <c r="B244" s="90">
        <f aca="true" t="shared" si="17" ref="B244:B250">-0.0139*A244+1</f>
        <v>0.9305</v>
      </c>
      <c r="C244" s="94"/>
      <c r="D244" s="91"/>
      <c r="E244" s="92"/>
    </row>
    <row r="245" spans="1:5" ht="12.95" customHeight="1">
      <c r="A245" s="93">
        <f t="shared" si="16"/>
        <v>10</v>
      </c>
      <c r="B245" s="90">
        <f t="shared" si="17"/>
        <v>0.861</v>
      </c>
      <c r="C245" s="94"/>
      <c r="D245" s="91"/>
      <c r="E245" s="92"/>
    </row>
    <row r="246" spans="1:5" ht="12.95" customHeight="1">
      <c r="A246" s="93">
        <f t="shared" si="16"/>
        <v>15</v>
      </c>
      <c r="B246" s="90">
        <f t="shared" si="17"/>
        <v>0.7915</v>
      </c>
      <c r="C246" s="94"/>
      <c r="D246" s="91"/>
      <c r="E246" s="92"/>
    </row>
    <row r="247" spans="1:5" ht="12.95" customHeight="1">
      <c r="A247" s="93">
        <f t="shared" si="16"/>
        <v>20</v>
      </c>
      <c r="B247" s="90">
        <f t="shared" si="17"/>
        <v>0.722</v>
      </c>
      <c r="C247" s="94"/>
      <c r="D247" s="91"/>
      <c r="E247" s="92"/>
    </row>
    <row r="248" spans="1:5" ht="12.95" customHeight="1">
      <c r="A248" s="93">
        <f t="shared" si="16"/>
        <v>25</v>
      </c>
      <c r="B248" s="90">
        <f t="shared" si="17"/>
        <v>0.6525000000000001</v>
      </c>
      <c r="C248" s="94"/>
      <c r="D248" s="91"/>
      <c r="E248" s="92"/>
    </row>
    <row r="249" spans="1:5" ht="12.95" customHeight="1">
      <c r="A249" s="93">
        <f t="shared" si="16"/>
        <v>30</v>
      </c>
      <c r="B249" s="90">
        <f t="shared" si="17"/>
        <v>0.583</v>
      </c>
      <c r="C249" s="94"/>
      <c r="D249" s="91"/>
      <c r="E249" s="92"/>
    </row>
    <row r="250" spans="1:5" ht="12.95" customHeight="1">
      <c r="A250" s="93">
        <f t="shared" si="16"/>
        <v>35</v>
      </c>
      <c r="B250" s="90">
        <f t="shared" si="17"/>
        <v>0.5135000000000001</v>
      </c>
      <c r="C250" s="94"/>
      <c r="D250" s="91"/>
      <c r="E250" s="92"/>
    </row>
    <row r="251" spans="1:5" ht="12.95" customHeight="1">
      <c r="A251" s="95">
        <f t="shared" si="16"/>
        <v>40</v>
      </c>
      <c r="B251" s="96">
        <f>-0.00526*A251+0.689</f>
        <v>0.4785999999999999</v>
      </c>
      <c r="C251" s="94"/>
      <c r="D251" s="91"/>
      <c r="E251" s="92"/>
    </row>
    <row r="252" spans="1:5" ht="12.95" customHeight="1">
      <c r="A252" s="95">
        <f t="shared" si="16"/>
        <v>45</v>
      </c>
      <c r="B252" s="96">
        <f aca="true" t="shared" si="18" ref="B252:B269">-0.00526*A252+0.689</f>
        <v>0.4522999999999999</v>
      </c>
      <c r="C252" s="94"/>
      <c r="D252" s="91"/>
      <c r="E252" s="92"/>
    </row>
    <row r="253" spans="1:5" ht="12.95" customHeight="1">
      <c r="A253" s="95">
        <f t="shared" si="16"/>
        <v>50</v>
      </c>
      <c r="B253" s="96">
        <f t="shared" si="18"/>
        <v>0.42599999999999993</v>
      </c>
      <c r="C253" s="94"/>
      <c r="D253" s="91"/>
      <c r="E253" s="92"/>
    </row>
    <row r="254" spans="1:5" ht="12.95" customHeight="1">
      <c r="A254" s="95">
        <f t="shared" si="16"/>
        <v>55</v>
      </c>
      <c r="B254" s="96">
        <f t="shared" si="18"/>
        <v>0.39969999999999994</v>
      </c>
      <c r="C254" s="94"/>
      <c r="D254" s="91"/>
      <c r="E254" s="92"/>
    </row>
    <row r="255" spans="1:5" ht="12.95" customHeight="1">
      <c r="A255" s="95">
        <f t="shared" si="16"/>
        <v>60</v>
      </c>
      <c r="B255" s="96">
        <f t="shared" si="18"/>
        <v>0.37339999999999995</v>
      </c>
      <c r="C255" s="94"/>
      <c r="D255" s="91"/>
      <c r="E255" s="92"/>
    </row>
    <row r="256" spans="1:5" ht="12.95" customHeight="1">
      <c r="A256" s="95">
        <f t="shared" si="16"/>
        <v>65</v>
      </c>
      <c r="B256" s="96">
        <f t="shared" si="18"/>
        <v>0.34709999999999996</v>
      </c>
      <c r="C256" s="97"/>
      <c r="D256" s="98"/>
      <c r="E256" s="99"/>
    </row>
    <row r="257" spans="1:5" ht="12.95" customHeight="1">
      <c r="A257" s="95">
        <f t="shared" si="16"/>
        <v>70</v>
      </c>
      <c r="B257" s="96">
        <f t="shared" si="18"/>
        <v>0.3208</v>
      </c>
      <c r="C257" s="97"/>
      <c r="D257" s="98"/>
      <c r="E257" s="99"/>
    </row>
    <row r="258" spans="1:5" ht="12.95" customHeight="1">
      <c r="A258" s="95">
        <f t="shared" si="16"/>
        <v>75</v>
      </c>
      <c r="B258" s="96">
        <f t="shared" si="18"/>
        <v>0.29449999999999993</v>
      </c>
      <c r="C258" s="97"/>
      <c r="D258" s="98"/>
      <c r="E258" s="99"/>
    </row>
    <row r="259" spans="1:5" ht="12.95" customHeight="1">
      <c r="A259" s="95">
        <f t="shared" si="16"/>
        <v>80</v>
      </c>
      <c r="B259" s="96">
        <f t="shared" si="18"/>
        <v>0.26819999999999994</v>
      </c>
      <c r="C259" s="97"/>
      <c r="D259" s="98"/>
      <c r="E259" s="99"/>
    </row>
    <row r="260" spans="1:5" ht="12.95" customHeight="1">
      <c r="A260" s="95">
        <f t="shared" si="16"/>
        <v>85</v>
      </c>
      <c r="B260" s="96">
        <f t="shared" si="18"/>
        <v>0.24189999999999995</v>
      </c>
      <c r="C260" s="97"/>
      <c r="D260" s="98"/>
      <c r="E260" s="99"/>
    </row>
    <row r="261" spans="1:5" ht="12.95" customHeight="1">
      <c r="A261" s="95">
        <f t="shared" si="16"/>
        <v>90</v>
      </c>
      <c r="B261" s="96">
        <f t="shared" si="18"/>
        <v>0.21559999999999996</v>
      </c>
      <c r="C261" s="97"/>
      <c r="D261" s="98"/>
      <c r="E261" s="99"/>
    </row>
    <row r="262" spans="1:5" ht="12.95" customHeight="1">
      <c r="A262" s="95">
        <f t="shared" si="16"/>
        <v>95</v>
      </c>
      <c r="B262" s="96">
        <f t="shared" si="18"/>
        <v>0.18929999999999997</v>
      </c>
      <c r="C262" s="97"/>
      <c r="D262" s="98"/>
      <c r="E262" s="99"/>
    </row>
    <row r="263" spans="1:5" ht="12.95" customHeight="1">
      <c r="A263" s="95">
        <f t="shared" si="16"/>
        <v>100</v>
      </c>
      <c r="B263" s="96">
        <f t="shared" si="18"/>
        <v>0.16299999999999992</v>
      </c>
      <c r="C263" s="97"/>
      <c r="D263" s="98"/>
      <c r="E263" s="99"/>
    </row>
    <row r="264" spans="1:5" ht="12.95" customHeight="1">
      <c r="A264" s="95">
        <f t="shared" si="16"/>
        <v>105</v>
      </c>
      <c r="B264" s="96">
        <f t="shared" si="18"/>
        <v>0.13669999999999993</v>
      </c>
      <c r="C264" s="97"/>
      <c r="D264" s="98"/>
      <c r="E264" s="99"/>
    </row>
    <row r="265" spans="1:5" ht="12.95" customHeight="1">
      <c r="A265" s="95">
        <f t="shared" si="16"/>
        <v>110</v>
      </c>
      <c r="B265" s="96">
        <f t="shared" si="18"/>
        <v>0.11039999999999994</v>
      </c>
      <c r="C265" s="97"/>
      <c r="D265" s="98"/>
      <c r="E265" s="99"/>
    </row>
    <row r="266" spans="1:5" ht="12.95" customHeight="1">
      <c r="A266" s="95">
        <f t="shared" si="16"/>
        <v>115</v>
      </c>
      <c r="B266" s="96">
        <f t="shared" si="18"/>
        <v>0.08409999999999995</v>
      </c>
      <c r="C266" s="97"/>
      <c r="D266" s="98"/>
      <c r="E266" s="99"/>
    </row>
    <row r="267" spans="1:5" ht="12.95" customHeight="1">
      <c r="A267" s="95">
        <f t="shared" si="16"/>
        <v>120</v>
      </c>
      <c r="B267" s="96">
        <f t="shared" si="18"/>
        <v>0.05779999999999996</v>
      </c>
      <c r="C267" s="97"/>
      <c r="D267" s="97"/>
      <c r="E267" s="100"/>
    </row>
    <row r="268" spans="1:5" ht="12.95" customHeight="1">
      <c r="A268" s="95">
        <f t="shared" si="16"/>
        <v>125</v>
      </c>
      <c r="B268" s="96">
        <f t="shared" si="18"/>
        <v>0.03149999999999997</v>
      </c>
      <c r="C268" s="97"/>
      <c r="D268" s="97"/>
      <c r="E268" s="100"/>
    </row>
    <row r="269" spans="1:5" ht="12.95" customHeight="1">
      <c r="A269" s="95">
        <f t="shared" si="16"/>
        <v>130</v>
      </c>
      <c r="B269" s="96">
        <f t="shared" si="18"/>
        <v>0.005199999999999982</v>
      </c>
      <c r="C269" s="98"/>
      <c r="D269" s="98"/>
      <c r="E269" s="99"/>
    </row>
    <row r="270" spans="1:5" ht="12.95" customHeight="1">
      <c r="A270" s="101">
        <f t="shared" si="16"/>
        <v>135</v>
      </c>
      <c r="B270" s="102">
        <v>0</v>
      </c>
      <c r="C270" s="98"/>
      <c r="D270" s="98"/>
      <c r="E270" s="99"/>
    </row>
    <row r="271" spans="1:5" ht="12.95" customHeight="1">
      <c r="A271" s="101">
        <f t="shared" si="16"/>
        <v>140</v>
      </c>
      <c r="B271" s="102">
        <v>0</v>
      </c>
      <c r="C271" s="98"/>
      <c r="D271" s="98"/>
      <c r="E271" s="99"/>
    </row>
    <row r="272" spans="1:5" ht="12.95" customHeight="1">
      <c r="A272" s="103"/>
      <c r="B272" s="98"/>
      <c r="C272" s="98"/>
      <c r="D272" s="98"/>
      <c r="E272" s="99"/>
    </row>
    <row r="273" spans="1:5" ht="12.95" customHeight="1">
      <c r="A273" s="103"/>
      <c r="B273" s="98"/>
      <c r="C273" s="98"/>
      <c r="D273" s="98"/>
      <c r="E273" s="99"/>
    </row>
    <row r="274" spans="1:5" ht="12.95" customHeight="1">
      <c r="A274" s="103"/>
      <c r="B274" s="98"/>
      <c r="C274" s="98"/>
      <c r="D274" s="98"/>
      <c r="E274" s="99"/>
    </row>
    <row r="275" spans="1:5" ht="12.95" customHeight="1">
      <c r="A275" s="103"/>
      <c r="B275" s="98"/>
      <c r="C275" s="98"/>
      <c r="D275" s="98"/>
      <c r="E275" s="99"/>
    </row>
    <row r="276" spans="1:5" ht="12.95" customHeight="1">
      <c r="A276" s="103"/>
      <c r="B276" s="98"/>
      <c r="C276" s="98"/>
      <c r="D276" s="98"/>
      <c r="E276" s="99"/>
    </row>
    <row r="277" spans="1:5" ht="12.95" customHeight="1" thickBot="1">
      <c r="A277" s="104"/>
      <c r="B277" s="105"/>
      <c r="C277" s="105"/>
      <c r="D277" s="105"/>
      <c r="E277" s="106"/>
    </row>
    <row r="278" ht="12.95" customHeight="1" thickTop="1"/>
  </sheetData>
  <mergeCells count="9">
    <mergeCell ref="C7:E7"/>
    <mergeCell ref="C37:E37"/>
    <mergeCell ref="C67:E67"/>
    <mergeCell ref="C97:E97"/>
    <mergeCell ref="C242:E242"/>
    <mergeCell ref="C127:E127"/>
    <mergeCell ref="C157:E157"/>
    <mergeCell ref="C182:E182"/>
    <mergeCell ref="C212:E2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workbookViewId="0" topLeftCell="A58">
      <selection activeCell="F67" sqref="F67"/>
    </sheetView>
  </sheetViews>
  <sheetFormatPr defaultColWidth="40.83203125" defaultRowHeight="12.75" customHeight="1"/>
  <cols>
    <col min="1" max="1" width="25.83203125" style="107" customWidth="1"/>
    <col min="2" max="2" width="40.83203125" style="107" customWidth="1"/>
    <col min="3" max="5" width="22.83203125" style="107" customWidth="1"/>
    <col min="6" max="16384" width="40.83203125" style="107" customWidth="1"/>
  </cols>
  <sheetData>
    <row r="1" spans="1:5" ht="30" customHeight="1" thickTop="1">
      <c r="A1" s="1" t="s">
        <v>6</v>
      </c>
      <c r="B1" s="33">
        <v>76</v>
      </c>
      <c r="C1" s="2" t="s">
        <v>4</v>
      </c>
      <c r="D1" s="22" t="s">
        <v>46</v>
      </c>
      <c r="E1" s="23" t="s">
        <v>12</v>
      </c>
    </row>
    <row r="2" spans="1:5" ht="30" customHeight="1">
      <c r="A2" s="3" t="s">
        <v>1</v>
      </c>
      <c r="B2" s="34" t="s">
        <v>45</v>
      </c>
      <c r="C2" s="24"/>
      <c r="D2" s="27"/>
      <c r="E2" s="26"/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60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rango",IF(D5&lt;=100,(0.01*D5)))</f>
        <v>0.6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0.01*A8</f>
        <v>0</v>
      </c>
      <c r="C8" s="108"/>
      <c r="D8" s="108"/>
      <c r="E8" s="109"/>
    </row>
    <row r="9" spans="1:5" ht="12.95" customHeight="1">
      <c r="A9" s="37">
        <f>+A8+6</f>
        <v>6</v>
      </c>
      <c r="B9" s="36">
        <f aca="true" t="shared" si="0" ref="B9:B25">0.01*A9</f>
        <v>0.06</v>
      </c>
      <c r="C9" s="110"/>
      <c r="D9" s="108"/>
      <c r="E9" s="109"/>
    </row>
    <row r="10" spans="1:5" ht="12.95" customHeight="1">
      <c r="A10" s="37">
        <f aca="true" t="shared" si="1" ref="A10:A24">+A9+6</f>
        <v>12</v>
      </c>
      <c r="B10" s="36">
        <f t="shared" si="0"/>
        <v>0.12</v>
      </c>
      <c r="C10" s="110"/>
      <c r="D10" s="108"/>
      <c r="E10" s="109"/>
    </row>
    <row r="11" spans="1:5" ht="12.95" customHeight="1">
      <c r="A11" s="37">
        <f t="shared" si="1"/>
        <v>18</v>
      </c>
      <c r="B11" s="36">
        <f t="shared" si="0"/>
        <v>0.18</v>
      </c>
      <c r="C11" s="110"/>
      <c r="D11" s="108"/>
      <c r="E11" s="109"/>
    </row>
    <row r="12" spans="1:5" ht="12.95" customHeight="1">
      <c r="A12" s="37">
        <f t="shared" si="1"/>
        <v>24</v>
      </c>
      <c r="B12" s="36">
        <f t="shared" si="0"/>
        <v>0.24</v>
      </c>
      <c r="C12" s="110"/>
      <c r="D12" s="108"/>
      <c r="E12" s="109"/>
    </row>
    <row r="13" spans="1:5" ht="12.95" customHeight="1">
      <c r="A13" s="37">
        <f t="shared" si="1"/>
        <v>30</v>
      </c>
      <c r="B13" s="36">
        <f t="shared" si="0"/>
        <v>0.3</v>
      </c>
      <c r="C13" s="110"/>
      <c r="D13" s="108"/>
      <c r="E13" s="109"/>
    </row>
    <row r="14" spans="1:5" ht="12.95" customHeight="1">
      <c r="A14" s="37">
        <f t="shared" si="1"/>
        <v>36</v>
      </c>
      <c r="B14" s="36">
        <f t="shared" si="0"/>
        <v>0.36</v>
      </c>
      <c r="C14" s="110"/>
      <c r="D14" s="108"/>
      <c r="E14" s="109"/>
    </row>
    <row r="15" spans="1:5" ht="12.95" customHeight="1">
      <c r="A15" s="37">
        <f t="shared" si="1"/>
        <v>42</v>
      </c>
      <c r="B15" s="36">
        <f t="shared" si="0"/>
        <v>0.42</v>
      </c>
      <c r="C15" s="110"/>
      <c r="D15" s="108"/>
      <c r="E15" s="109"/>
    </row>
    <row r="16" spans="1:5" ht="12.95" customHeight="1">
      <c r="A16" s="37">
        <f t="shared" si="1"/>
        <v>48</v>
      </c>
      <c r="B16" s="36">
        <f t="shared" si="0"/>
        <v>0.48</v>
      </c>
      <c r="C16" s="110"/>
      <c r="D16" s="108"/>
      <c r="E16" s="109"/>
    </row>
    <row r="17" spans="1:5" ht="12.95" customHeight="1">
      <c r="A17" s="37">
        <f t="shared" si="1"/>
        <v>54</v>
      </c>
      <c r="B17" s="36">
        <f t="shared" si="0"/>
        <v>0.54</v>
      </c>
      <c r="C17" s="110"/>
      <c r="D17" s="108"/>
      <c r="E17" s="109"/>
    </row>
    <row r="18" spans="1:5" ht="12.95" customHeight="1">
      <c r="A18" s="37">
        <f t="shared" si="1"/>
        <v>60</v>
      </c>
      <c r="B18" s="36">
        <f t="shared" si="0"/>
        <v>0.6</v>
      </c>
      <c r="C18" s="110"/>
      <c r="D18" s="108"/>
      <c r="E18" s="109"/>
    </row>
    <row r="19" spans="1:5" ht="12.95" customHeight="1">
      <c r="A19" s="37">
        <f t="shared" si="1"/>
        <v>66</v>
      </c>
      <c r="B19" s="36">
        <f t="shared" si="0"/>
        <v>0.66</v>
      </c>
      <c r="C19" s="110"/>
      <c r="D19" s="108"/>
      <c r="E19" s="109"/>
    </row>
    <row r="20" spans="1:5" ht="12.95" customHeight="1">
      <c r="A20" s="37">
        <f t="shared" si="1"/>
        <v>72</v>
      </c>
      <c r="B20" s="36">
        <f t="shared" si="0"/>
        <v>0.72</v>
      </c>
      <c r="C20" s="110"/>
      <c r="D20" s="108"/>
      <c r="E20" s="109"/>
    </row>
    <row r="21" spans="1:5" ht="12.95" customHeight="1">
      <c r="A21" s="37">
        <f t="shared" si="1"/>
        <v>78</v>
      </c>
      <c r="B21" s="36">
        <f t="shared" si="0"/>
        <v>0.78</v>
      </c>
      <c r="C21" s="110"/>
      <c r="D21" s="108"/>
      <c r="E21" s="109"/>
    </row>
    <row r="22" spans="1:5" ht="12.95" customHeight="1">
      <c r="A22" s="37">
        <f t="shared" si="1"/>
        <v>84</v>
      </c>
      <c r="B22" s="36">
        <f t="shared" si="0"/>
        <v>0.84</v>
      </c>
      <c r="C22" s="110"/>
      <c r="D22" s="108"/>
      <c r="E22" s="109"/>
    </row>
    <row r="23" spans="1:5" ht="12.95" customHeight="1">
      <c r="A23" s="37">
        <f t="shared" si="1"/>
        <v>90</v>
      </c>
      <c r="B23" s="36">
        <f t="shared" si="0"/>
        <v>0.9</v>
      </c>
      <c r="C23" s="110"/>
      <c r="D23" s="108"/>
      <c r="E23" s="109"/>
    </row>
    <row r="24" spans="1:5" ht="12.95" customHeight="1">
      <c r="A24" s="37">
        <f t="shared" si="1"/>
        <v>96</v>
      </c>
      <c r="B24" s="36">
        <f t="shared" si="0"/>
        <v>0.96</v>
      </c>
      <c r="C24" s="110"/>
      <c r="D24" s="108"/>
      <c r="E24" s="109"/>
    </row>
    <row r="25" spans="1:5" ht="12.95" customHeight="1" thickBot="1">
      <c r="A25" s="38">
        <v>100</v>
      </c>
      <c r="B25" s="39">
        <f t="shared" si="0"/>
        <v>1</v>
      </c>
      <c r="C25" s="113"/>
      <c r="D25" s="111"/>
      <c r="E25" s="112"/>
    </row>
    <row r="26" ht="12.95" customHeight="1" thickTop="1"/>
    <row r="27" ht="12.95" customHeight="1" thickBot="1"/>
    <row r="28" spans="1:5" ht="30" customHeight="1" thickTop="1">
      <c r="A28" s="1" t="s">
        <v>6</v>
      </c>
      <c r="B28" s="33">
        <v>77</v>
      </c>
      <c r="C28" s="2" t="s">
        <v>4</v>
      </c>
      <c r="D28" s="22" t="s">
        <v>47</v>
      </c>
      <c r="E28" s="23" t="s">
        <v>12</v>
      </c>
    </row>
    <row r="29" spans="1:5" ht="30" customHeight="1">
      <c r="A29" s="3" t="s">
        <v>1</v>
      </c>
      <c r="B29" s="34" t="s">
        <v>109</v>
      </c>
      <c r="C29" s="24"/>
      <c r="D29" s="27"/>
      <c r="E29" s="26"/>
    </row>
    <row r="30" spans="1:5" ht="30" customHeight="1">
      <c r="A30" s="3" t="s">
        <v>9</v>
      </c>
      <c r="B30" s="34"/>
      <c r="C30" s="24"/>
      <c r="D30" s="27"/>
      <c r="E30" s="26"/>
    </row>
    <row r="31" spans="1:5" ht="30" customHeight="1" thickBot="1">
      <c r="A31" s="3" t="s">
        <v>2</v>
      </c>
      <c r="B31" s="34"/>
      <c r="C31" s="28"/>
      <c r="D31" s="29"/>
      <c r="E31" s="30"/>
    </row>
    <row r="32" spans="1:5" ht="30" customHeight="1">
      <c r="A32" s="3" t="s">
        <v>3</v>
      </c>
      <c r="B32" s="4" t="s">
        <v>14</v>
      </c>
      <c r="C32" s="5" t="s">
        <v>5</v>
      </c>
      <c r="D32" s="6">
        <v>40</v>
      </c>
      <c r="E32" s="31"/>
    </row>
    <row r="33" spans="1:5" ht="30" customHeight="1" thickBot="1">
      <c r="A33" s="7" t="s">
        <v>10</v>
      </c>
      <c r="B33" s="8" t="s">
        <v>105</v>
      </c>
      <c r="C33" s="9" t="s">
        <v>0</v>
      </c>
      <c r="D33" s="10">
        <f>IF(D32&lt;0,"valor del indicador fuera de rango",IF(D32&lt;=100,(-0.0001*(D32^2)+(0.02*D32))))</f>
        <v>0.64</v>
      </c>
      <c r="E33" s="32"/>
    </row>
    <row r="34" spans="1:5" ht="30" customHeight="1">
      <c r="A34" s="11" t="s">
        <v>8</v>
      </c>
      <c r="B34" s="12" t="s">
        <v>0</v>
      </c>
      <c r="C34" s="115" t="s">
        <v>7</v>
      </c>
      <c r="D34" s="116"/>
      <c r="E34" s="117"/>
    </row>
    <row r="35" spans="1:5" ht="12.95" customHeight="1">
      <c r="A35" s="35">
        <v>0</v>
      </c>
      <c r="B35" s="36">
        <f>-0.0001*(A35^2)+(0.02*A35)</f>
        <v>0</v>
      </c>
      <c r="C35" s="108"/>
      <c r="D35" s="108"/>
      <c r="E35" s="109"/>
    </row>
    <row r="36" spans="1:5" ht="12.95" customHeight="1">
      <c r="A36" s="37">
        <f>+A35+5</f>
        <v>5</v>
      </c>
      <c r="B36" s="36">
        <f aca="true" t="shared" si="2" ref="B36:B55">-0.0001*(A36^2)+(0.02*A36)</f>
        <v>0.0975</v>
      </c>
      <c r="C36" s="110"/>
      <c r="D36" s="108"/>
      <c r="E36" s="109"/>
    </row>
    <row r="37" spans="1:5" ht="12.95" customHeight="1">
      <c r="A37" s="37">
        <f aca="true" t="shared" si="3" ref="A37:A55">+A36+5</f>
        <v>10</v>
      </c>
      <c r="B37" s="36">
        <f t="shared" si="2"/>
        <v>0.19</v>
      </c>
      <c r="C37" s="110"/>
      <c r="D37" s="108"/>
      <c r="E37" s="109"/>
    </row>
    <row r="38" spans="1:5" ht="12.95" customHeight="1">
      <c r="A38" s="37">
        <f t="shared" si="3"/>
        <v>15</v>
      </c>
      <c r="B38" s="36">
        <f t="shared" si="2"/>
        <v>0.27749999999999997</v>
      </c>
      <c r="C38" s="110"/>
      <c r="D38" s="108"/>
      <c r="E38" s="109"/>
    </row>
    <row r="39" spans="1:5" ht="12.95" customHeight="1">
      <c r="A39" s="37">
        <f t="shared" si="3"/>
        <v>20</v>
      </c>
      <c r="B39" s="36">
        <f t="shared" si="2"/>
        <v>0.36000000000000004</v>
      </c>
      <c r="C39" s="110"/>
      <c r="D39" s="108"/>
      <c r="E39" s="109"/>
    </row>
    <row r="40" spans="1:5" ht="12.95" customHeight="1">
      <c r="A40" s="37">
        <f t="shared" si="3"/>
        <v>25</v>
      </c>
      <c r="B40" s="36">
        <f t="shared" si="2"/>
        <v>0.4375</v>
      </c>
      <c r="C40" s="110"/>
      <c r="D40" s="108"/>
      <c r="E40" s="109"/>
    </row>
    <row r="41" spans="1:5" ht="12.95" customHeight="1">
      <c r="A41" s="37">
        <f t="shared" si="3"/>
        <v>30</v>
      </c>
      <c r="B41" s="36">
        <f t="shared" si="2"/>
        <v>0.51</v>
      </c>
      <c r="C41" s="110"/>
      <c r="D41" s="108"/>
      <c r="E41" s="109"/>
    </row>
    <row r="42" spans="1:5" ht="12.95" customHeight="1">
      <c r="A42" s="37">
        <f t="shared" si="3"/>
        <v>35</v>
      </c>
      <c r="B42" s="36">
        <f t="shared" si="2"/>
        <v>0.5775</v>
      </c>
      <c r="C42" s="110"/>
      <c r="D42" s="108"/>
      <c r="E42" s="109"/>
    </row>
    <row r="43" spans="1:5" ht="12.95" customHeight="1">
      <c r="A43" s="37">
        <f t="shared" si="3"/>
        <v>40</v>
      </c>
      <c r="B43" s="36">
        <f t="shared" si="2"/>
        <v>0.64</v>
      </c>
      <c r="C43" s="110"/>
      <c r="D43" s="108"/>
      <c r="E43" s="109"/>
    </row>
    <row r="44" spans="1:5" ht="12.95" customHeight="1">
      <c r="A44" s="37">
        <f t="shared" si="3"/>
        <v>45</v>
      </c>
      <c r="B44" s="36">
        <f t="shared" si="2"/>
        <v>0.6975</v>
      </c>
      <c r="C44" s="110"/>
      <c r="D44" s="108"/>
      <c r="E44" s="109"/>
    </row>
    <row r="45" spans="1:5" ht="12.95" customHeight="1">
      <c r="A45" s="37">
        <f t="shared" si="3"/>
        <v>50</v>
      </c>
      <c r="B45" s="36">
        <f t="shared" si="2"/>
        <v>0.75</v>
      </c>
      <c r="C45" s="110"/>
      <c r="D45" s="108"/>
      <c r="E45" s="109"/>
    </row>
    <row r="46" spans="1:5" ht="12.95" customHeight="1">
      <c r="A46" s="37">
        <f t="shared" si="3"/>
        <v>55</v>
      </c>
      <c r="B46" s="36">
        <f t="shared" si="2"/>
        <v>0.7975000000000001</v>
      </c>
      <c r="C46" s="110"/>
      <c r="D46" s="108"/>
      <c r="E46" s="109"/>
    </row>
    <row r="47" spans="1:5" ht="12.95" customHeight="1">
      <c r="A47" s="37">
        <f t="shared" si="3"/>
        <v>60</v>
      </c>
      <c r="B47" s="36">
        <f t="shared" si="2"/>
        <v>0.8399999999999999</v>
      </c>
      <c r="C47" s="110"/>
      <c r="D47" s="108"/>
      <c r="E47" s="109"/>
    </row>
    <row r="48" spans="1:5" ht="12.95" customHeight="1">
      <c r="A48" s="37">
        <f t="shared" si="3"/>
        <v>65</v>
      </c>
      <c r="B48" s="36">
        <f t="shared" si="2"/>
        <v>0.8775</v>
      </c>
      <c r="C48" s="110"/>
      <c r="D48" s="108"/>
      <c r="E48" s="109"/>
    </row>
    <row r="49" spans="1:5" ht="12.95" customHeight="1">
      <c r="A49" s="37">
        <f t="shared" si="3"/>
        <v>70</v>
      </c>
      <c r="B49" s="36">
        <f t="shared" si="2"/>
        <v>0.9100000000000001</v>
      </c>
      <c r="C49" s="110"/>
      <c r="D49" s="108"/>
      <c r="E49" s="109"/>
    </row>
    <row r="50" spans="1:5" ht="12.95" customHeight="1">
      <c r="A50" s="37">
        <f t="shared" si="3"/>
        <v>75</v>
      </c>
      <c r="B50" s="36">
        <f t="shared" si="2"/>
        <v>0.9375</v>
      </c>
      <c r="C50" s="110"/>
      <c r="D50" s="108"/>
      <c r="E50" s="109"/>
    </row>
    <row r="51" spans="1:5" ht="12.95" customHeight="1">
      <c r="A51" s="37">
        <f t="shared" si="3"/>
        <v>80</v>
      </c>
      <c r="B51" s="36">
        <f t="shared" si="2"/>
        <v>0.9600000000000001</v>
      </c>
      <c r="C51" s="110"/>
      <c r="D51" s="108"/>
      <c r="E51" s="109"/>
    </row>
    <row r="52" spans="1:5" ht="12.95" customHeight="1">
      <c r="A52" s="37">
        <f t="shared" si="3"/>
        <v>85</v>
      </c>
      <c r="B52" s="36">
        <f t="shared" si="2"/>
        <v>0.9774999999999999</v>
      </c>
      <c r="C52" s="110"/>
      <c r="D52" s="108"/>
      <c r="E52" s="109"/>
    </row>
    <row r="53" spans="1:5" ht="12.95" customHeight="1">
      <c r="A53" s="37">
        <f t="shared" si="3"/>
        <v>90</v>
      </c>
      <c r="B53" s="36">
        <f t="shared" si="2"/>
        <v>0.99</v>
      </c>
      <c r="C53" s="110"/>
      <c r="D53" s="108"/>
      <c r="E53" s="109"/>
    </row>
    <row r="54" spans="1:5" ht="12.95" customHeight="1">
      <c r="A54" s="37">
        <f t="shared" si="3"/>
        <v>95</v>
      </c>
      <c r="B54" s="36">
        <f t="shared" si="2"/>
        <v>0.9975</v>
      </c>
      <c r="C54" s="110"/>
      <c r="D54" s="108"/>
      <c r="E54" s="109"/>
    </row>
    <row r="55" spans="1:5" ht="12.95" customHeight="1" thickBot="1">
      <c r="A55" s="38">
        <f t="shared" si="3"/>
        <v>100</v>
      </c>
      <c r="B55" s="39">
        <f t="shared" si="2"/>
        <v>1</v>
      </c>
      <c r="C55" s="113"/>
      <c r="D55" s="111"/>
      <c r="E55" s="112"/>
    </row>
    <row r="56" ht="12.95" customHeight="1" thickTop="1"/>
    <row r="57" ht="12.95" customHeight="1" thickBot="1"/>
    <row r="58" spans="1:5" ht="30" customHeight="1" thickTop="1">
      <c r="A58" s="1" t="s">
        <v>6</v>
      </c>
      <c r="B58" s="33">
        <v>78</v>
      </c>
      <c r="C58" s="2" t="s">
        <v>4</v>
      </c>
      <c r="D58" s="22" t="s">
        <v>47</v>
      </c>
      <c r="E58" s="23" t="s">
        <v>12</v>
      </c>
    </row>
    <row r="59" spans="1:5" ht="30" customHeight="1">
      <c r="A59" s="3" t="s">
        <v>1</v>
      </c>
      <c r="B59" s="34" t="s">
        <v>93</v>
      </c>
      <c r="C59" s="24"/>
      <c r="D59" s="27"/>
      <c r="E59" s="26"/>
    </row>
    <row r="60" spans="1:5" ht="30" customHeight="1">
      <c r="A60" s="3" t="s">
        <v>9</v>
      </c>
      <c r="B60" s="34"/>
      <c r="C60" s="24"/>
      <c r="D60" s="27"/>
      <c r="E60" s="26"/>
    </row>
    <row r="61" spans="1:5" ht="30" customHeight="1" thickBot="1">
      <c r="A61" s="3" t="s">
        <v>2</v>
      </c>
      <c r="B61" s="34"/>
      <c r="C61" s="28"/>
      <c r="D61" s="29"/>
      <c r="E61" s="30"/>
    </row>
    <row r="62" spans="1:5" ht="30" customHeight="1">
      <c r="A62" s="3" t="s">
        <v>3</v>
      </c>
      <c r="B62" s="4" t="s">
        <v>14</v>
      </c>
      <c r="C62" s="5" t="s">
        <v>5</v>
      </c>
      <c r="D62" s="6">
        <v>40</v>
      </c>
      <c r="E62" s="31"/>
    </row>
    <row r="63" spans="1:5" ht="30" customHeight="1" thickBot="1">
      <c r="A63" s="7" t="s">
        <v>10</v>
      </c>
      <c r="B63" s="8" t="s">
        <v>105</v>
      </c>
      <c r="C63" s="9" t="s">
        <v>0</v>
      </c>
      <c r="D63" s="10">
        <f>IF(D62&lt;0,"valor del indicador fuera de rango",IF(D62&lt;=100,(-0.0001*(D62^2)+(0.02*D62))))</f>
        <v>0.64</v>
      </c>
      <c r="E63" s="32"/>
    </row>
    <row r="64" spans="1:5" ht="30" customHeight="1">
      <c r="A64" s="11" t="s">
        <v>8</v>
      </c>
      <c r="B64" s="12" t="s">
        <v>0</v>
      </c>
      <c r="C64" s="115" t="s">
        <v>7</v>
      </c>
      <c r="D64" s="116"/>
      <c r="E64" s="117"/>
    </row>
    <row r="65" spans="1:5" ht="12.95" customHeight="1">
      <c r="A65" s="35">
        <v>0</v>
      </c>
      <c r="B65" s="36">
        <f>-0.0001*(A65^2)+(0.02*A65)</f>
        <v>0</v>
      </c>
      <c r="C65" s="108"/>
      <c r="D65" s="108"/>
      <c r="E65" s="109"/>
    </row>
    <row r="66" spans="1:5" ht="12.95" customHeight="1">
      <c r="A66" s="37">
        <f>+A65+5</f>
        <v>5</v>
      </c>
      <c r="B66" s="36">
        <f aca="true" t="shared" si="4" ref="B66:B86">-0.0001*(A66^2)+(0.02*A66)</f>
        <v>0.0975</v>
      </c>
      <c r="C66" s="110"/>
      <c r="D66" s="108"/>
      <c r="E66" s="109"/>
    </row>
    <row r="67" spans="1:5" ht="12.95" customHeight="1">
      <c r="A67" s="37">
        <f aca="true" t="shared" si="5" ref="A67:A86">+A66+5</f>
        <v>10</v>
      </c>
      <c r="B67" s="36">
        <f t="shared" si="4"/>
        <v>0.19</v>
      </c>
      <c r="C67" s="110"/>
      <c r="D67" s="108"/>
      <c r="E67" s="109"/>
    </row>
    <row r="68" spans="1:5" ht="12.95" customHeight="1">
      <c r="A68" s="37">
        <f t="shared" si="5"/>
        <v>15</v>
      </c>
      <c r="B68" s="36">
        <f t="shared" si="4"/>
        <v>0.27749999999999997</v>
      </c>
      <c r="C68" s="110"/>
      <c r="D68" s="108"/>
      <c r="E68" s="109"/>
    </row>
    <row r="69" spans="1:5" ht="12.95" customHeight="1">
      <c r="A69" s="37">
        <f t="shared" si="5"/>
        <v>20</v>
      </c>
      <c r="B69" s="36">
        <f t="shared" si="4"/>
        <v>0.36000000000000004</v>
      </c>
      <c r="C69" s="110"/>
      <c r="D69" s="108"/>
      <c r="E69" s="109"/>
    </row>
    <row r="70" spans="1:5" ht="12.95" customHeight="1">
      <c r="A70" s="37">
        <f t="shared" si="5"/>
        <v>25</v>
      </c>
      <c r="B70" s="36">
        <f t="shared" si="4"/>
        <v>0.4375</v>
      </c>
      <c r="C70" s="110"/>
      <c r="D70" s="108"/>
      <c r="E70" s="109"/>
    </row>
    <row r="71" spans="1:5" ht="12.95" customHeight="1">
      <c r="A71" s="37">
        <f t="shared" si="5"/>
        <v>30</v>
      </c>
      <c r="B71" s="36">
        <f t="shared" si="4"/>
        <v>0.51</v>
      </c>
      <c r="C71" s="110"/>
      <c r="D71" s="108"/>
      <c r="E71" s="109"/>
    </row>
    <row r="72" spans="1:5" ht="12.95" customHeight="1">
      <c r="A72" s="37">
        <f t="shared" si="5"/>
        <v>35</v>
      </c>
      <c r="B72" s="36">
        <f t="shared" si="4"/>
        <v>0.5775</v>
      </c>
      <c r="C72" s="110"/>
      <c r="D72" s="108"/>
      <c r="E72" s="109"/>
    </row>
    <row r="73" spans="1:5" ht="12.95" customHeight="1">
      <c r="A73" s="37">
        <f t="shared" si="5"/>
        <v>40</v>
      </c>
      <c r="B73" s="36">
        <f t="shared" si="4"/>
        <v>0.64</v>
      </c>
      <c r="C73" s="110"/>
      <c r="D73" s="108"/>
      <c r="E73" s="109"/>
    </row>
    <row r="74" spans="1:5" ht="12.95" customHeight="1">
      <c r="A74" s="37">
        <f t="shared" si="5"/>
        <v>45</v>
      </c>
      <c r="B74" s="36">
        <f t="shared" si="4"/>
        <v>0.6975</v>
      </c>
      <c r="C74" s="110"/>
      <c r="D74" s="108"/>
      <c r="E74" s="109"/>
    </row>
    <row r="75" spans="1:5" ht="12.95" customHeight="1">
      <c r="A75" s="37">
        <f t="shared" si="5"/>
        <v>50</v>
      </c>
      <c r="B75" s="36">
        <f t="shared" si="4"/>
        <v>0.75</v>
      </c>
      <c r="C75" s="110"/>
      <c r="D75" s="108"/>
      <c r="E75" s="109"/>
    </row>
    <row r="76" spans="1:5" ht="12.95" customHeight="1">
      <c r="A76" s="37">
        <f t="shared" si="5"/>
        <v>55</v>
      </c>
      <c r="B76" s="36">
        <f t="shared" si="4"/>
        <v>0.7975000000000001</v>
      </c>
      <c r="C76" s="110"/>
      <c r="D76" s="108"/>
      <c r="E76" s="109"/>
    </row>
    <row r="77" spans="1:5" ht="12.95" customHeight="1">
      <c r="A77" s="37">
        <f t="shared" si="5"/>
        <v>60</v>
      </c>
      <c r="B77" s="36">
        <f t="shared" si="4"/>
        <v>0.8399999999999999</v>
      </c>
      <c r="C77" s="110"/>
      <c r="D77" s="108"/>
      <c r="E77" s="109"/>
    </row>
    <row r="78" spans="1:5" ht="12.95" customHeight="1">
      <c r="A78" s="37">
        <f t="shared" si="5"/>
        <v>65</v>
      </c>
      <c r="B78" s="36">
        <f t="shared" si="4"/>
        <v>0.8775</v>
      </c>
      <c r="C78" s="110"/>
      <c r="D78" s="108"/>
      <c r="E78" s="109"/>
    </row>
    <row r="79" spans="1:5" ht="12.95" customHeight="1">
      <c r="A79" s="37">
        <f t="shared" si="5"/>
        <v>70</v>
      </c>
      <c r="B79" s="36">
        <f t="shared" si="4"/>
        <v>0.9100000000000001</v>
      </c>
      <c r="C79" s="110"/>
      <c r="D79" s="108"/>
      <c r="E79" s="109"/>
    </row>
    <row r="80" spans="1:5" ht="12.95" customHeight="1">
      <c r="A80" s="37">
        <f t="shared" si="5"/>
        <v>75</v>
      </c>
      <c r="B80" s="36">
        <f t="shared" si="4"/>
        <v>0.9375</v>
      </c>
      <c r="C80" s="110"/>
      <c r="D80" s="108"/>
      <c r="E80" s="109"/>
    </row>
    <row r="81" spans="1:5" ht="12.95" customHeight="1">
      <c r="A81" s="37">
        <f t="shared" si="5"/>
        <v>80</v>
      </c>
      <c r="B81" s="36">
        <f t="shared" si="4"/>
        <v>0.9600000000000001</v>
      </c>
      <c r="C81" s="110"/>
      <c r="D81" s="108"/>
      <c r="E81" s="109"/>
    </row>
    <row r="82" spans="1:5" ht="12.95" customHeight="1">
      <c r="A82" s="37">
        <f t="shared" si="5"/>
        <v>85</v>
      </c>
      <c r="B82" s="36">
        <f t="shared" si="4"/>
        <v>0.9774999999999999</v>
      </c>
      <c r="C82" s="110"/>
      <c r="D82" s="108"/>
      <c r="E82" s="109"/>
    </row>
    <row r="83" spans="1:5" ht="12.95" customHeight="1">
      <c r="A83" s="37">
        <f t="shared" si="5"/>
        <v>90</v>
      </c>
      <c r="B83" s="36">
        <f t="shared" si="4"/>
        <v>0.99</v>
      </c>
      <c r="C83" s="110"/>
      <c r="D83" s="108"/>
      <c r="E83" s="109"/>
    </row>
    <row r="84" spans="1:5" ht="12.95" customHeight="1">
      <c r="A84" s="37">
        <v>92</v>
      </c>
      <c r="B84" s="36">
        <f t="shared" si="4"/>
        <v>0.9936</v>
      </c>
      <c r="C84" s="110"/>
      <c r="D84" s="108"/>
      <c r="E84" s="109"/>
    </row>
    <row r="85" spans="1:5" ht="12.95" customHeight="1">
      <c r="A85" s="37">
        <f>+A83+5</f>
        <v>95</v>
      </c>
      <c r="B85" s="36">
        <f t="shared" si="4"/>
        <v>0.9975</v>
      </c>
      <c r="C85" s="110"/>
      <c r="D85" s="108"/>
      <c r="E85" s="109"/>
    </row>
    <row r="86" spans="1:5" ht="12.95" customHeight="1" thickBot="1">
      <c r="A86" s="38">
        <f t="shared" si="5"/>
        <v>100</v>
      </c>
      <c r="B86" s="39">
        <f t="shared" si="4"/>
        <v>1</v>
      </c>
      <c r="C86" s="113"/>
      <c r="D86" s="111"/>
      <c r="E86" s="112"/>
    </row>
    <row r="87" ht="12.95" customHeight="1" thickTop="1"/>
  </sheetData>
  <mergeCells count="3">
    <mergeCell ref="C7:E7"/>
    <mergeCell ref="C34:E34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2007-06-29T11:57:00Z</dcterms:created>
  <dcterms:modified xsi:type="dcterms:W3CDTF">2012-12-04T11:12:35Z</dcterms:modified>
  <cp:category/>
  <cp:version/>
  <cp:contentType/>
  <cp:contentStatus/>
</cp:coreProperties>
</file>