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35" windowHeight="8790"/>
  </bookViews>
  <sheets>
    <sheet name="Registro" sheetId="10" r:id="rId1"/>
    <sheet name="195-202" sheetId="1" r:id="rId2"/>
    <sheet name="203" sheetId="2" r:id="rId3"/>
    <sheet name="204" sheetId="3" r:id="rId4"/>
    <sheet name="205" sheetId="8" r:id="rId5"/>
    <sheet name="206-208" sheetId="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">'204'!$D$46</definedName>
    <definedName name="ficha">#REF!</definedName>
    <definedName name="_Ind137">#REF!</definedName>
    <definedName name="_Ind16">#REF!</definedName>
    <definedName name="_Ind18" localSheetId="0">[5]Cuantitativa!#REF!</definedName>
    <definedName name="_Ind18">#REF!</definedName>
    <definedName name="_Ind204">#REF!</definedName>
    <definedName name="_Ind206">'206-208'!$D$134</definedName>
    <definedName name="_Ind207">'206-208'!$D$178</definedName>
    <definedName name="_Ind208">'206-208'!$J$5</definedName>
    <definedName name="_Ind302">[3]Hoja1!#REF!</definedName>
    <definedName name="_Ind303">[2]Hoja1!$AJ$5</definedName>
    <definedName name="_Ind304">[3]Hoja1!#REF!</definedName>
    <definedName name="_Ind305">[3]Hoja1!#REF!</definedName>
    <definedName name="_Ind306">[3]Hoja1!#REF!</definedName>
    <definedName name="_Ind307">[3]Hoja1!#REF!</definedName>
    <definedName name="_Ind35">#REF!</definedName>
    <definedName name="_Ind4">#REF!</definedName>
    <definedName name="_Ind40">#REF!</definedName>
    <definedName name="_Ind45">#REF!</definedName>
    <definedName name="_ind58">[1]Hoja1!$D$53</definedName>
    <definedName name="_Ind82">'[4]82-125'!$D$5</definedName>
    <definedName name="_Ind83">[3]Hoja1!$J$5</definedName>
    <definedName name="_Ind84">[3]Hoja1!$P$5</definedName>
    <definedName name="_Ind85">[3]Hoja1!$V$5</definedName>
    <definedName name="_Ind86">[3]Hoja1!$AB$5</definedName>
    <definedName name="_Ind87">[3]Hoja1!$AH$5</definedName>
    <definedName name="_Ind88">[3]Hoja1!$AN$5</definedName>
    <definedName name="_Ind89">[3]Hoja1!$AT$5</definedName>
    <definedName name="_Ind90">[3]Hoja1!$AZ$5</definedName>
    <definedName name="_Ins303">[3]Hoja1!#REF!</definedName>
  </definedNames>
  <calcPr calcId="125725"/>
</workbook>
</file>

<file path=xl/calcChain.xml><?xml version="1.0" encoding="utf-8"?>
<calcChain xmlns="http://schemas.openxmlformats.org/spreadsheetml/2006/main">
  <c r="A265" i="1"/>
  <c r="B265" s="1"/>
  <c r="B264"/>
  <c r="B263"/>
  <c r="B262"/>
  <c r="A247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D244"/>
  <c r="B236"/>
  <c r="A226"/>
  <c r="B226" s="1"/>
  <c r="A227"/>
  <c r="A228" s="1"/>
  <c r="B227"/>
  <c r="B225"/>
  <c r="A223"/>
  <c r="B223" s="1"/>
  <c r="A224"/>
  <c r="B224"/>
  <c r="B222"/>
  <c r="B221"/>
  <c r="B220"/>
  <c r="A205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D202"/>
  <c r="B194"/>
  <c r="B193"/>
  <c r="B192"/>
  <c r="B191"/>
  <c r="B190"/>
  <c r="B189"/>
  <c r="B188"/>
  <c r="B187"/>
  <c r="B186"/>
  <c r="B185"/>
  <c r="B184"/>
  <c r="B183"/>
  <c r="B182"/>
  <c r="B181"/>
  <c r="A168"/>
  <c r="A169"/>
  <c r="A170" s="1"/>
  <c r="A171" s="1"/>
  <c r="A172" s="1"/>
  <c r="A173" s="1"/>
  <c r="A174" s="1"/>
  <c r="A175" s="1"/>
  <c r="A176" s="1"/>
  <c r="A177" s="1"/>
  <c r="A178" s="1"/>
  <c r="A179" s="1"/>
  <c r="D165"/>
  <c r="A146"/>
  <c r="A147"/>
  <c r="B147" s="1"/>
  <c r="A148"/>
  <c r="B148" s="1"/>
  <c r="B157"/>
  <c r="B156"/>
  <c r="B155"/>
  <c r="B154"/>
  <c r="B153"/>
  <c r="B152"/>
  <c r="B151"/>
  <c r="B150"/>
  <c r="B146"/>
  <c r="B145"/>
  <c r="A132"/>
  <c r="A133"/>
  <c r="A134" s="1"/>
  <c r="A135" s="1"/>
  <c r="A136" s="1"/>
  <c r="A137" s="1"/>
  <c r="A138" s="1"/>
  <c r="A139" s="1"/>
  <c r="A140" s="1"/>
  <c r="A141" s="1"/>
  <c r="A142" s="1"/>
  <c r="A143" s="1"/>
  <c r="D129"/>
  <c r="B121"/>
  <c r="B120"/>
  <c r="B119"/>
  <c r="B118"/>
  <c r="B117"/>
  <c r="B116"/>
  <c r="B115"/>
  <c r="B114"/>
  <c r="B113"/>
  <c r="B112"/>
  <c r="B111"/>
  <c r="B110"/>
  <c r="B109"/>
  <c r="B108"/>
  <c r="A95"/>
  <c r="A96" s="1"/>
  <c r="A97" s="1"/>
  <c r="A98" s="1"/>
  <c r="A99" s="1"/>
  <c r="A100" s="1"/>
  <c r="A101" s="1"/>
  <c r="A102" s="1"/>
  <c r="A103" s="1"/>
  <c r="A104" s="1"/>
  <c r="A105" s="1"/>
  <c r="A106" s="1"/>
  <c r="D92"/>
  <c r="A73"/>
  <c r="B73" s="1"/>
  <c r="A74"/>
  <c r="B74" s="1"/>
  <c r="B84"/>
  <c r="B83"/>
  <c r="B72"/>
  <c r="A59"/>
  <c r="A60"/>
  <c r="A61"/>
  <c r="A62" s="1"/>
  <c r="A63" s="1"/>
  <c r="A64" s="1"/>
  <c r="A65" s="1"/>
  <c r="A66" s="1"/>
  <c r="A67" s="1"/>
  <c r="A68" s="1"/>
  <c r="A69" s="1"/>
  <c r="A70" s="1"/>
  <c r="D56"/>
  <c r="B48"/>
  <c r="B47"/>
  <c r="B46"/>
  <c r="B45"/>
  <c r="B44"/>
  <c r="B43"/>
  <c r="B42"/>
  <c r="B41"/>
  <c r="B40"/>
  <c r="A34"/>
  <c r="D30"/>
  <c r="B16"/>
  <c r="B15"/>
  <c r="D6"/>
  <c r="B22"/>
  <c r="B21"/>
  <c r="B20"/>
  <c r="B19"/>
  <c r="B18"/>
  <c r="B17"/>
  <c r="A9" i="2"/>
  <c r="A10"/>
  <c r="B10" s="1"/>
  <c r="B25"/>
  <c r="B9"/>
  <c r="B8"/>
  <c r="D6"/>
  <c r="A9" i="3"/>
  <c r="A10" s="1"/>
  <c r="B24"/>
  <c r="B9"/>
  <c r="B8"/>
  <c r="D6"/>
  <c r="B23" i="8"/>
  <c r="B25"/>
  <c r="A9"/>
  <c r="A10" s="1"/>
  <c r="B9"/>
  <c r="B8"/>
  <c r="D6"/>
  <c r="A66" i="9"/>
  <c r="A67" s="1"/>
  <c r="A68" s="1"/>
  <c r="A69" s="1"/>
  <c r="A70" s="1"/>
  <c r="A71" s="1"/>
  <c r="A72" s="1"/>
  <c r="A73" s="1"/>
  <c r="A74" s="1"/>
  <c r="A75" s="1"/>
  <c r="B74"/>
  <c r="B73"/>
  <c r="B72"/>
  <c r="B71"/>
  <c r="B70"/>
  <c r="B69"/>
  <c r="B68"/>
  <c r="B67"/>
  <c r="B66"/>
  <c r="B65"/>
  <c r="D63"/>
  <c r="B37"/>
  <c r="A38"/>
  <c r="B38"/>
  <c r="A39"/>
  <c r="A40" s="1"/>
  <c r="B36"/>
  <c r="D34"/>
  <c r="B9"/>
  <c r="A10"/>
  <c r="B10" s="1"/>
  <c r="A11"/>
  <c r="A12" s="1"/>
  <c r="B11"/>
  <c r="B8"/>
  <c r="D6"/>
  <c r="A229" i="1" l="1"/>
  <c r="B228"/>
  <c r="A41" i="9"/>
  <c r="B40"/>
  <c r="A219" i="1"/>
  <c r="B219" s="1"/>
  <c r="B218"/>
  <c r="A76" i="9"/>
  <c r="B75"/>
  <c r="A13"/>
  <c r="B12"/>
  <c r="A11" i="8"/>
  <c r="B10"/>
  <c r="B10" i="3"/>
  <c r="A11"/>
  <c r="B39" i="9"/>
  <c r="A11" i="2"/>
  <c r="A75" i="1"/>
  <c r="A149"/>
  <c r="B149" s="1"/>
  <c r="A266"/>
  <c r="A76" l="1"/>
  <c r="B75"/>
  <c r="A14" i="9"/>
  <c r="B13"/>
  <c r="B229" i="1"/>
  <c r="A230"/>
  <c r="B266"/>
  <c r="A267"/>
  <c r="A12" i="8"/>
  <c r="B11"/>
  <c r="A42" i="9"/>
  <c r="B41"/>
  <c r="B11" i="3"/>
  <c r="A12"/>
  <c r="A77" i="9"/>
  <c r="B76"/>
  <c r="B11" i="2"/>
  <c r="A12"/>
  <c r="B12" i="8" l="1"/>
  <c r="A13"/>
  <c r="A77" i="1"/>
  <c r="B76"/>
  <c r="B12" i="2"/>
  <c r="A13"/>
  <c r="B42" i="9"/>
  <c r="A43"/>
  <c r="A15"/>
  <c r="B14"/>
  <c r="A13" i="3"/>
  <c r="B12"/>
  <c r="B230" i="1"/>
  <c r="A231"/>
  <c r="B77" i="9"/>
  <c r="A78"/>
  <c r="B267" i="1"/>
  <c r="A268"/>
  <c r="B15" i="9" l="1"/>
  <c r="A16"/>
  <c r="A269" i="1"/>
  <c r="B268"/>
  <c r="B13" i="8"/>
  <c r="A14"/>
  <c r="A14" i="3"/>
  <c r="B13"/>
  <c r="A78" i="1"/>
  <c r="B77"/>
  <c r="A232"/>
  <c r="B231"/>
  <c r="A14" i="2"/>
  <c r="B13"/>
  <c r="B78" i="9"/>
  <c r="A79"/>
  <c r="A44"/>
  <c r="B43"/>
  <c r="A45" l="1"/>
  <c r="B44"/>
  <c r="B78" i="1"/>
  <c r="A79"/>
  <c r="A17" i="9"/>
  <c r="B16"/>
  <c r="A233" i="1"/>
  <c r="B232"/>
  <c r="A270"/>
  <c r="B269"/>
  <c r="A15" i="2"/>
  <c r="B14"/>
  <c r="B14" i="8"/>
  <c r="A15"/>
  <c r="B14" i="3"/>
  <c r="A15"/>
  <c r="B79" i="9"/>
  <c r="A80"/>
  <c r="A271" i="1" l="1"/>
  <c r="B270"/>
  <c r="A46" i="9"/>
  <c r="B45"/>
  <c r="A81"/>
  <c r="B80"/>
  <c r="A16" i="2"/>
  <c r="B15"/>
  <c r="A80" i="1"/>
  <c r="B79"/>
  <c r="A18" i="9"/>
  <c r="B17"/>
  <c r="A16" i="8"/>
  <c r="B15"/>
  <c r="A234" i="1"/>
  <c r="B233"/>
  <c r="B15" i="3"/>
  <c r="A16"/>
  <c r="B46" i="9" l="1"/>
  <c r="A47"/>
  <c r="A272" i="1"/>
  <c r="B271"/>
  <c r="A17" i="3"/>
  <c r="B16"/>
  <c r="A19" i="9"/>
  <c r="B18"/>
  <c r="A17" i="8"/>
  <c r="B16"/>
  <c r="A82" i="9"/>
  <c r="B81"/>
  <c r="A81" i="1"/>
  <c r="B80"/>
  <c r="B234"/>
  <c r="A235"/>
  <c r="B235" s="1"/>
  <c r="A17" i="2"/>
  <c r="B16"/>
  <c r="B17" l="1"/>
  <c r="A18"/>
  <c r="A18" i="8"/>
  <c r="B17"/>
  <c r="A48" i="9"/>
  <c r="B47"/>
  <c r="A273" i="1"/>
  <c r="B272"/>
  <c r="A83" i="9"/>
  <c r="B82"/>
  <c r="B81" i="1"/>
  <c r="A82"/>
  <c r="B82" s="1"/>
  <c r="A18" i="3"/>
  <c r="B17"/>
  <c r="A20" i="9"/>
  <c r="B19"/>
  <c r="A84" l="1"/>
  <c r="B84" s="1"/>
  <c r="B83"/>
  <c r="B18" i="2"/>
  <c r="A19"/>
  <c r="A19" i="8"/>
  <c r="B18"/>
  <c r="B18" i="3"/>
  <c r="A19"/>
  <c r="A49" i="9"/>
  <c r="B48"/>
  <c r="A21"/>
  <c r="B20"/>
  <c r="B273" i="1"/>
  <c r="A274"/>
  <c r="B19" i="3" l="1"/>
  <c r="A20"/>
  <c r="A50" i="9"/>
  <c r="B49"/>
  <c r="A22"/>
  <c r="B21"/>
  <c r="B19" i="2"/>
  <c r="A20"/>
  <c r="B19" i="8"/>
  <c r="A20"/>
  <c r="B274" i="1"/>
  <c r="A275"/>
  <c r="B20" i="2" l="1"/>
  <c r="A21"/>
  <c r="B20" i="8"/>
  <c r="A21"/>
  <c r="A21" i="3"/>
  <c r="B20"/>
  <c r="B50" i="9"/>
  <c r="A51"/>
  <c r="B275" i="1"/>
  <c r="A276"/>
  <c r="A23" i="9"/>
  <c r="B22"/>
  <c r="A277" i="1" l="1"/>
  <c r="B276"/>
  <c r="A22" i="2"/>
  <c r="B21"/>
  <c r="A24" i="9"/>
  <c r="B23"/>
  <c r="B21" i="8"/>
  <c r="A22"/>
  <c r="B21" i="3"/>
  <c r="A22"/>
  <c r="A52" i="9"/>
  <c r="B51"/>
  <c r="A278" i="1" l="1"/>
  <c r="B277"/>
  <c r="A23" i="3"/>
  <c r="B23" s="1"/>
  <c r="B22"/>
  <c r="A53" i="9"/>
  <c r="B52"/>
  <c r="A23" i="2"/>
  <c r="B22"/>
  <c r="A25" i="9"/>
  <c r="B24"/>
  <c r="B22" i="8"/>
  <c r="A24"/>
  <c r="B24" s="1"/>
  <c r="A26" i="9" l="1"/>
  <c r="B26" s="1"/>
  <c r="B25"/>
  <c r="A279" i="1"/>
  <c r="B278"/>
  <c r="A54" i="9"/>
  <c r="B53"/>
  <c r="B23" i="2"/>
  <c r="A24"/>
  <c r="B24" s="1"/>
  <c r="A280" i="1" l="1"/>
  <c r="B280" s="1"/>
  <c r="B279"/>
  <c r="B54" i="9"/>
  <c r="A55"/>
  <c r="B55" s="1"/>
</calcChain>
</file>

<file path=xl/sharedStrings.xml><?xml version="1.0" encoding="utf-8"?>
<sst xmlns="http://schemas.openxmlformats.org/spreadsheetml/2006/main" count="267" uniqueCount="63">
  <si>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</si>
  <si>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</si>
  <si>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</si>
  <si>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</si>
  <si>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</si>
  <si>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</si>
  <si>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</si>
  <si>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</si>
  <si>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</si>
  <si>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</si>
  <si>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</si>
  <si>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0 - 100</t>
  </si>
  <si>
    <t>0&lt;I&lt;75</t>
  </si>
  <si>
    <t>75&lt;I&lt;100</t>
  </si>
  <si>
    <t>CA=6,67E-03I</t>
  </si>
  <si>
    <t>0&lt;x&lt;100</t>
  </si>
  <si>
    <t>(-100&lt;x&lt;0)</t>
  </si>
  <si>
    <t>Nº de especies protegidas en relación a las condiciones naturales</t>
  </si>
  <si>
    <t xml:space="preserve">  -100 - 100</t>
  </si>
  <si>
    <t>(-50&lt;x&lt;0)</t>
  </si>
  <si>
    <t>0&lt;x&lt;50</t>
  </si>
  <si>
    <t>Nº de especies protegidas en relación a las condiciones anteriores a la actuación</t>
  </si>
  <si>
    <t xml:space="preserve">  -50 - 50</t>
  </si>
  <si>
    <t>Nº de especies protegidas en relación a las condiciones naturales y ponderadas según la importancia de la categoría de protección</t>
  </si>
  <si>
    <t>Nº de especies protegidas en relación a las condiciones anteriores a la actuación, ponderando según la importancia de la categoría de protección</t>
  </si>
  <si>
    <t>Nº de especies protegidas en relación a las condiciones naturales y ponderadas según la importancia de la categoría de protección y su densidad</t>
  </si>
  <si>
    <t>Nº de especies protegidas en relación a las condiciones anteriores a la acción, ponderando según la importancia de la categoría de protección y su densidad</t>
  </si>
  <si>
    <t>0&lt;I&lt;100</t>
  </si>
  <si>
    <t>CA=1</t>
  </si>
  <si>
    <t>(-100)&lt;I&lt;0</t>
  </si>
  <si>
    <t>CA=0,0001*(I^2)-0,02I+1</t>
  </si>
  <si>
    <t>CA=0,0001I^2-0,02I+1</t>
  </si>
  <si>
    <t>CA=-4E-04x2+1</t>
  </si>
  <si>
    <t>CA=1E-04x2-2E-02x+1</t>
  </si>
  <si>
    <t>Nº de especies protegidas en relación a las condiciones naturales y ponderadas según la importancia de la categoria de proteccion, densidad y status.</t>
  </si>
  <si>
    <t>Nº de especies protegidas en relación a las condiciones anteriores a la actuación, ponderado según la importancia de la categoría de protección, densidad y status</t>
  </si>
  <si>
    <t xml:space="preserve"> -50&lt;I&lt;0</t>
  </si>
  <si>
    <t>CA=-0,0004*(I^2)+1</t>
  </si>
  <si>
    <t>0&lt;I&lt;50</t>
  </si>
  <si>
    <t>CA=1E-01I</t>
  </si>
  <si>
    <t>0&lt;I&lt;10</t>
  </si>
  <si>
    <t>Nº de especies cada 100 individuos</t>
  </si>
  <si>
    <t>0 - 10</t>
  </si>
  <si>
    <t>% de corredores afectados</t>
  </si>
  <si>
    <r>
      <t>CA=-1E-04I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</si>
  <si>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t>% de puntos de paso o rutas migratorias</t>
  </si>
  <si>
    <t>Media ponderada del valor de conservación de los habitats faunísticos según su superficie</t>
  </si>
  <si>
    <r>
      <t>CA=4E-04I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-5E-02I+2</t>
    </r>
  </si>
  <si>
    <r>
      <t>CA=-1E-04I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+2E-02I</t>
    </r>
  </si>
  <si>
    <t>Valor relativo de conservación, ponderado según lasuperficie de los diferentes hábitats faunísticos</t>
  </si>
  <si>
    <t xml:space="preserve">% de variación del valor deconservación de las diferentes unidades faunísticas </t>
  </si>
  <si>
    <t>(-50)&lt;I&lt;0</t>
  </si>
  <si>
    <r>
      <t>CA=(-4E-04I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+1)</t>
    </r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</si>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</sst>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0.000"/>
    <numFmt numFmtId="195" formatCode="0.0"/>
  </numFmts>
  <fonts count="8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vertAlign val="superscript"/>
      <sz val="8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2" fontId="3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72" fontId="3" fillId="3" borderId="24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 wrapText="1"/>
    </xf>
    <xf numFmtId="172" fontId="3" fillId="3" borderId="30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/>
    <xf numFmtId="0" fontId="4" fillId="3" borderId="20" xfId="0" applyFont="1" applyFill="1" applyBorder="1"/>
    <xf numFmtId="0" fontId="0" fillId="0" borderId="27" xfId="0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172" fontId="3" fillId="3" borderId="32" xfId="0" applyNumberFormat="1" applyFont="1" applyFill="1" applyBorder="1" applyAlignment="1">
      <alignment horizontal="center" vertical="center" wrapText="1"/>
    </xf>
    <xf numFmtId="195" fontId="3" fillId="2" borderId="23" xfId="0" applyNumberFormat="1" applyFont="1" applyFill="1" applyBorder="1" applyAlignment="1">
      <alignment horizontal="center" vertical="center" wrapText="1"/>
    </xf>
    <xf numFmtId="195" fontId="3" fillId="2" borderId="26" xfId="0" applyNumberFormat="1" applyFont="1" applyFill="1" applyBorder="1" applyAlignment="1">
      <alignment horizontal="center" vertical="center" wrapText="1"/>
    </xf>
    <xf numFmtId="195" fontId="3" fillId="2" borderId="29" xfId="0" applyNumberFormat="1" applyFont="1" applyFill="1" applyBorder="1" applyAlignment="1">
      <alignment horizontal="center" vertical="center" wrapText="1"/>
    </xf>
    <xf numFmtId="172" fontId="3" fillId="2" borderId="30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95" fontId="3" fillId="3" borderId="26" xfId="0" applyNumberFormat="1" applyFont="1" applyFill="1" applyBorder="1" applyAlignment="1">
      <alignment horizontal="center" vertical="center" wrapText="1"/>
    </xf>
    <xf numFmtId="195" fontId="3" fillId="3" borderId="29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'195-202'!$A$8:$A$22</c:f>
              <c:numCache>
                <c:formatCode>General</c:formatCode>
                <c:ptCount val="15"/>
                <c:pt idx="0">
                  <c:v>-100</c:v>
                </c:pt>
                <c:pt idx="1">
                  <c:v>-85</c:v>
                </c:pt>
                <c:pt idx="2">
                  <c:v>-70</c:v>
                </c:pt>
                <c:pt idx="3">
                  <c:v>-55</c:v>
                </c:pt>
                <c:pt idx="4">
                  <c:v>-40</c:v>
                </c:pt>
                <c:pt idx="5">
                  <c:v>-25</c:v>
                </c:pt>
                <c:pt idx="6">
                  <c:v>0</c:v>
                </c:pt>
                <c:pt idx="7">
                  <c:v>5</c:v>
                </c:pt>
                <c:pt idx="8">
                  <c:v>20</c:v>
                </c:pt>
                <c:pt idx="9">
                  <c:v>35</c:v>
                </c:pt>
                <c:pt idx="10">
                  <c:v>50</c:v>
                </c:pt>
                <c:pt idx="11">
                  <c:v>65</c:v>
                </c:pt>
                <c:pt idx="12">
                  <c:v>80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'195-202'!$B$8:$B$22</c:f>
              <c:numCache>
                <c:formatCode>0.000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0.90249999999999997</c:v>
                </c:pt>
                <c:pt idx="8">
                  <c:v>0.6399999999999999</c:v>
                </c:pt>
                <c:pt idx="9">
                  <c:v>0.42249999999999999</c:v>
                </c:pt>
                <c:pt idx="10">
                  <c:v>0.25</c:v>
                </c:pt>
                <c:pt idx="11">
                  <c:v>0.12250000000000005</c:v>
                </c:pt>
                <c:pt idx="12">
                  <c:v>3.9999999999999925E-2</c:v>
                </c:pt>
                <c:pt idx="13">
                  <c:v>2.4999999999999467E-3</c:v>
                </c:pt>
                <c:pt idx="14">
                  <c:v>0</c:v>
                </c:pt>
              </c:numCache>
            </c:numRef>
          </c:yVal>
        </c:ser>
        <c:axId val="9608192"/>
        <c:axId val="9618944"/>
      </c:scatterChart>
      <c:valAx>
        <c:axId val="9608192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18944"/>
        <c:crosses val="autoZero"/>
        <c:crossBetween val="midCat"/>
      </c:valAx>
      <c:valAx>
        <c:axId val="961894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819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'195-202'!$A$32:$A$48</c:f>
              <c:numCache>
                <c:formatCode>General</c:formatCode>
                <c:ptCount val="1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40</c:v>
                </c:pt>
                <c:pt idx="16">
                  <c:v>50</c:v>
                </c:pt>
              </c:numCache>
            </c:numRef>
          </c:xVal>
          <c:yVal>
            <c:numRef>
              <c:f>'195-202'!$B$32:$B$48</c:f>
              <c:numCache>
                <c:formatCode>0.000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</c:v>
                </c:pt>
                <c:pt idx="10">
                  <c:v>0.96</c:v>
                </c:pt>
                <c:pt idx="11">
                  <c:v>0.91</c:v>
                </c:pt>
                <c:pt idx="12">
                  <c:v>0.84</c:v>
                </c:pt>
                <c:pt idx="13">
                  <c:v>0.75</c:v>
                </c:pt>
                <c:pt idx="14">
                  <c:v>0.6399999999999999</c:v>
                </c:pt>
                <c:pt idx="15">
                  <c:v>0.36</c:v>
                </c:pt>
                <c:pt idx="16">
                  <c:v>0</c:v>
                </c:pt>
              </c:numCache>
            </c:numRef>
          </c:yVal>
        </c:ser>
        <c:axId val="9632384"/>
        <c:axId val="188670720"/>
      </c:scatterChart>
      <c:valAx>
        <c:axId val="9632384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670720"/>
        <c:crosses val="autoZero"/>
        <c:crossBetween val="midCat"/>
      </c:valAx>
      <c:valAx>
        <c:axId val="1886707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3238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'195-202'!$A$58:$A$84</c:f>
              <c:numCache>
                <c:formatCode>General</c:formatCode>
                <c:ptCount val="27"/>
                <c:pt idx="0">
                  <c:v>-100</c:v>
                </c:pt>
                <c:pt idx="1">
                  <c:v>-92</c:v>
                </c:pt>
                <c:pt idx="2">
                  <c:v>-84</c:v>
                </c:pt>
                <c:pt idx="3">
                  <c:v>-76</c:v>
                </c:pt>
                <c:pt idx="4">
                  <c:v>-68</c:v>
                </c:pt>
                <c:pt idx="5">
                  <c:v>-60</c:v>
                </c:pt>
                <c:pt idx="6">
                  <c:v>-52</c:v>
                </c:pt>
                <c:pt idx="7">
                  <c:v>-44</c:v>
                </c:pt>
                <c:pt idx="8">
                  <c:v>-36</c:v>
                </c:pt>
                <c:pt idx="9">
                  <c:v>-28</c:v>
                </c:pt>
                <c:pt idx="10">
                  <c:v>-20</c:v>
                </c:pt>
                <c:pt idx="11">
                  <c:v>-12</c:v>
                </c:pt>
                <c:pt idx="12">
                  <c:v>-4</c:v>
                </c:pt>
                <c:pt idx="13">
                  <c:v>0</c:v>
                </c:pt>
                <c:pt idx="14">
                  <c:v>4</c:v>
                </c:pt>
                <c:pt idx="15">
                  <c:v>12</c:v>
                </c:pt>
                <c:pt idx="16">
                  <c:v>20</c:v>
                </c:pt>
                <c:pt idx="17">
                  <c:v>28</c:v>
                </c:pt>
                <c:pt idx="18">
                  <c:v>36</c:v>
                </c:pt>
                <c:pt idx="19">
                  <c:v>44</c:v>
                </c:pt>
                <c:pt idx="20">
                  <c:v>52</c:v>
                </c:pt>
                <c:pt idx="21">
                  <c:v>60</c:v>
                </c:pt>
                <c:pt idx="22">
                  <c:v>68</c:v>
                </c:pt>
                <c:pt idx="23">
                  <c:v>76</c:v>
                </c:pt>
                <c:pt idx="24">
                  <c:v>84</c:v>
                </c:pt>
                <c:pt idx="25">
                  <c:v>95</c:v>
                </c:pt>
                <c:pt idx="26">
                  <c:v>100</c:v>
                </c:pt>
              </c:numCache>
            </c:numRef>
          </c:xVal>
          <c:yVal>
            <c:numRef>
              <c:f>'195-202'!$B$58:$B$84</c:f>
              <c:numCache>
                <c:formatCode>0.000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0.92159999999999997</c:v>
                </c:pt>
                <c:pt idx="15">
                  <c:v>0.77439999999999998</c:v>
                </c:pt>
                <c:pt idx="16">
                  <c:v>0.6399999999999999</c:v>
                </c:pt>
                <c:pt idx="17">
                  <c:v>0.51839999999999997</c:v>
                </c:pt>
                <c:pt idx="18">
                  <c:v>0.40959999999999996</c:v>
                </c:pt>
                <c:pt idx="19">
                  <c:v>0.31359999999999999</c:v>
                </c:pt>
                <c:pt idx="20">
                  <c:v>0.23039999999999994</c:v>
                </c:pt>
                <c:pt idx="21">
                  <c:v>0.16000000000000014</c:v>
                </c:pt>
                <c:pt idx="22">
                  <c:v>0.10239999999999994</c:v>
                </c:pt>
                <c:pt idx="23">
                  <c:v>5.7599999999999985E-2</c:v>
                </c:pt>
                <c:pt idx="24">
                  <c:v>2.5600000000000067E-2</c:v>
                </c:pt>
                <c:pt idx="25">
                  <c:v>2.4999999999999467E-3</c:v>
                </c:pt>
                <c:pt idx="26">
                  <c:v>0</c:v>
                </c:pt>
              </c:numCache>
            </c:numRef>
          </c:yVal>
        </c:ser>
        <c:axId val="164389248"/>
        <c:axId val="164391168"/>
      </c:scatterChart>
      <c:valAx>
        <c:axId val="164389248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391168"/>
        <c:crosses val="autoZero"/>
        <c:crossBetween val="midCat"/>
      </c:valAx>
      <c:valAx>
        <c:axId val="16439116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38924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'195-202'!$A$94:$A$121</c:f>
              <c:numCache>
                <c:formatCode>General</c:formatCode>
                <c:ptCount val="28"/>
                <c:pt idx="0">
                  <c:v>-50</c:v>
                </c:pt>
                <c:pt idx="1">
                  <c:v>-46</c:v>
                </c:pt>
                <c:pt idx="2">
                  <c:v>-42</c:v>
                </c:pt>
                <c:pt idx="3">
                  <c:v>-38</c:v>
                </c:pt>
                <c:pt idx="4">
                  <c:v>-34</c:v>
                </c:pt>
                <c:pt idx="5">
                  <c:v>-30</c:v>
                </c:pt>
                <c:pt idx="6">
                  <c:v>-26</c:v>
                </c:pt>
                <c:pt idx="7">
                  <c:v>-22</c:v>
                </c:pt>
                <c:pt idx="8">
                  <c:v>-18</c:v>
                </c:pt>
                <c:pt idx="9">
                  <c:v>-14</c:v>
                </c:pt>
                <c:pt idx="10">
                  <c:v>-10</c:v>
                </c:pt>
                <c:pt idx="11">
                  <c:v>-6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26</c:v>
                </c:pt>
                <c:pt idx="23">
                  <c:v>30</c:v>
                </c:pt>
                <c:pt idx="24">
                  <c:v>34</c:v>
                </c:pt>
                <c:pt idx="25">
                  <c:v>38</c:v>
                </c:pt>
                <c:pt idx="26">
                  <c:v>46</c:v>
                </c:pt>
                <c:pt idx="27">
                  <c:v>50</c:v>
                </c:pt>
              </c:numCache>
            </c:numRef>
          </c:xVal>
          <c:yVal>
            <c:numRef>
              <c:f>'195-202'!$B$94:$B$121</c:f>
              <c:numCache>
                <c:formatCode>0.000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0.99839999999999995</c:v>
                </c:pt>
                <c:pt idx="15">
                  <c:v>0.99360000000000004</c:v>
                </c:pt>
                <c:pt idx="16">
                  <c:v>0.98560000000000003</c:v>
                </c:pt>
                <c:pt idx="17">
                  <c:v>0.97440000000000004</c:v>
                </c:pt>
                <c:pt idx="18">
                  <c:v>0.96</c:v>
                </c:pt>
                <c:pt idx="19">
                  <c:v>0.92159999999999997</c:v>
                </c:pt>
                <c:pt idx="20">
                  <c:v>0.87040000000000006</c:v>
                </c:pt>
                <c:pt idx="21">
                  <c:v>0.80640000000000001</c:v>
                </c:pt>
                <c:pt idx="22">
                  <c:v>0.72960000000000003</c:v>
                </c:pt>
                <c:pt idx="23">
                  <c:v>0.6399999999999999</c:v>
                </c:pt>
                <c:pt idx="24">
                  <c:v>0.53759999999999997</c:v>
                </c:pt>
                <c:pt idx="25">
                  <c:v>0.4224</c:v>
                </c:pt>
                <c:pt idx="26">
                  <c:v>0.15359999999999996</c:v>
                </c:pt>
                <c:pt idx="27">
                  <c:v>0</c:v>
                </c:pt>
              </c:numCache>
            </c:numRef>
          </c:yVal>
        </c:ser>
        <c:axId val="164423168"/>
        <c:axId val="164425088"/>
      </c:scatterChart>
      <c:valAx>
        <c:axId val="164423168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425088"/>
        <c:crosses val="autoZero"/>
        <c:crossBetween val="midCat"/>
      </c:valAx>
      <c:valAx>
        <c:axId val="1644250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42316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'195-202'!$A$131:$A$157</c:f>
              <c:numCache>
                <c:formatCode>General</c:formatCode>
                <c:ptCount val="27"/>
                <c:pt idx="0">
                  <c:v>-100</c:v>
                </c:pt>
                <c:pt idx="1">
                  <c:v>-92</c:v>
                </c:pt>
                <c:pt idx="2">
                  <c:v>-84</c:v>
                </c:pt>
                <c:pt idx="3">
                  <c:v>-76</c:v>
                </c:pt>
                <c:pt idx="4">
                  <c:v>-68</c:v>
                </c:pt>
                <c:pt idx="5">
                  <c:v>-60</c:v>
                </c:pt>
                <c:pt idx="6">
                  <c:v>-52</c:v>
                </c:pt>
                <c:pt idx="7">
                  <c:v>-44</c:v>
                </c:pt>
                <c:pt idx="8">
                  <c:v>-36</c:v>
                </c:pt>
                <c:pt idx="9">
                  <c:v>-28</c:v>
                </c:pt>
                <c:pt idx="10">
                  <c:v>-20</c:v>
                </c:pt>
                <c:pt idx="11">
                  <c:v>-12</c:v>
                </c:pt>
                <c:pt idx="12">
                  <c:v>-4</c:v>
                </c:pt>
                <c:pt idx="13">
                  <c:v>0</c:v>
                </c:pt>
                <c:pt idx="14">
                  <c:v>4</c:v>
                </c:pt>
                <c:pt idx="15">
                  <c:v>12</c:v>
                </c:pt>
                <c:pt idx="16">
                  <c:v>20</c:v>
                </c:pt>
                <c:pt idx="17">
                  <c:v>28</c:v>
                </c:pt>
                <c:pt idx="18">
                  <c:v>36</c:v>
                </c:pt>
                <c:pt idx="19">
                  <c:v>44</c:v>
                </c:pt>
                <c:pt idx="20">
                  <c:v>52</c:v>
                </c:pt>
                <c:pt idx="21">
                  <c:v>60</c:v>
                </c:pt>
                <c:pt idx="22">
                  <c:v>68</c:v>
                </c:pt>
                <c:pt idx="23">
                  <c:v>76</c:v>
                </c:pt>
                <c:pt idx="24">
                  <c:v>84</c:v>
                </c:pt>
                <c:pt idx="25">
                  <c:v>95</c:v>
                </c:pt>
                <c:pt idx="26">
                  <c:v>100</c:v>
                </c:pt>
              </c:numCache>
            </c:numRef>
          </c:xVal>
          <c:yVal>
            <c:numRef>
              <c:f>'195-202'!$B$131:$B$157</c:f>
              <c:numCache>
                <c:formatCode>0.000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0.92159999999999997</c:v>
                </c:pt>
                <c:pt idx="15">
                  <c:v>0.77439999999999998</c:v>
                </c:pt>
                <c:pt idx="16">
                  <c:v>0.6399999999999999</c:v>
                </c:pt>
                <c:pt idx="17">
                  <c:v>0.51839999999999997</c:v>
                </c:pt>
                <c:pt idx="18">
                  <c:v>0.40959999999999996</c:v>
                </c:pt>
                <c:pt idx="19">
                  <c:v>0.31359999999999999</c:v>
                </c:pt>
                <c:pt idx="20">
                  <c:v>0.23039999999999994</c:v>
                </c:pt>
                <c:pt idx="21">
                  <c:v>0.16000000000000014</c:v>
                </c:pt>
                <c:pt idx="22">
                  <c:v>0.10239999999999994</c:v>
                </c:pt>
                <c:pt idx="23">
                  <c:v>5.7599999999999985E-2</c:v>
                </c:pt>
                <c:pt idx="24">
                  <c:v>2.5600000000000067E-2</c:v>
                </c:pt>
                <c:pt idx="25">
                  <c:v>2.4999999999999467E-3</c:v>
                </c:pt>
                <c:pt idx="26">
                  <c:v>0</c:v>
                </c:pt>
              </c:numCache>
            </c:numRef>
          </c:yVal>
        </c:ser>
        <c:axId val="188875136"/>
        <c:axId val="188877056"/>
      </c:scatterChart>
      <c:valAx>
        <c:axId val="188875136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77056"/>
        <c:crosses val="autoZero"/>
        <c:crossBetween val="midCat"/>
      </c:valAx>
      <c:valAx>
        <c:axId val="1888770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7513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'195-202'!$A$167:$A$194</c:f>
              <c:numCache>
                <c:formatCode>General</c:formatCode>
                <c:ptCount val="28"/>
                <c:pt idx="0">
                  <c:v>-50</c:v>
                </c:pt>
                <c:pt idx="1">
                  <c:v>-46</c:v>
                </c:pt>
                <c:pt idx="2">
                  <c:v>-42</c:v>
                </c:pt>
                <c:pt idx="3">
                  <c:v>-38</c:v>
                </c:pt>
                <c:pt idx="4">
                  <c:v>-34</c:v>
                </c:pt>
                <c:pt idx="5">
                  <c:v>-30</c:v>
                </c:pt>
                <c:pt idx="6">
                  <c:v>-26</c:v>
                </c:pt>
                <c:pt idx="7">
                  <c:v>-22</c:v>
                </c:pt>
                <c:pt idx="8">
                  <c:v>-18</c:v>
                </c:pt>
                <c:pt idx="9">
                  <c:v>-14</c:v>
                </c:pt>
                <c:pt idx="10">
                  <c:v>-10</c:v>
                </c:pt>
                <c:pt idx="11">
                  <c:v>-6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26</c:v>
                </c:pt>
                <c:pt idx="23">
                  <c:v>30</c:v>
                </c:pt>
                <c:pt idx="24">
                  <c:v>34</c:v>
                </c:pt>
                <c:pt idx="25">
                  <c:v>38</c:v>
                </c:pt>
                <c:pt idx="26">
                  <c:v>46</c:v>
                </c:pt>
                <c:pt idx="27">
                  <c:v>50</c:v>
                </c:pt>
              </c:numCache>
            </c:numRef>
          </c:xVal>
          <c:yVal>
            <c:numRef>
              <c:f>'195-202'!$B$167:$B$194</c:f>
              <c:numCache>
                <c:formatCode>0.000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0.99839999999999995</c:v>
                </c:pt>
                <c:pt idx="15">
                  <c:v>0.99360000000000004</c:v>
                </c:pt>
                <c:pt idx="16">
                  <c:v>0.98560000000000003</c:v>
                </c:pt>
                <c:pt idx="17">
                  <c:v>0.97440000000000004</c:v>
                </c:pt>
                <c:pt idx="18">
                  <c:v>0.96</c:v>
                </c:pt>
                <c:pt idx="19">
                  <c:v>0.92159999999999997</c:v>
                </c:pt>
                <c:pt idx="20">
                  <c:v>0.87040000000000006</c:v>
                </c:pt>
                <c:pt idx="21">
                  <c:v>0.80640000000000001</c:v>
                </c:pt>
                <c:pt idx="22">
                  <c:v>0.72960000000000003</c:v>
                </c:pt>
                <c:pt idx="23">
                  <c:v>0.6399999999999999</c:v>
                </c:pt>
                <c:pt idx="24">
                  <c:v>0.53759999999999997</c:v>
                </c:pt>
                <c:pt idx="25">
                  <c:v>0.4224</c:v>
                </c:pt>
                <c:pt idx="26">
                  <c:v>0.15359999999999996</c:v>
                </c:pt>
                <c:pt idx="27">
                  <c:v>0</c:v>
                </c:pt>
              </c:numCache>
            </c:numRef>
          </c:yVal>
        </c:ser>
        <c:axId val="188900864"/>
        <c:axId val="188902784"/>
      </c:scatterChart>
      <c:valAx>
        <c:axId val="188900864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902784"/>
        <c:crosses val="autoZero"/>
        <c:crossBetween val="midCat"/>
      </c:valAx>
      <c:valAx>
        <c:axId val="18890278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90086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'195-202'!$A$204:$A$236</c:f>
              <c:numCache>
                <c:formatCode>General</c:formatCode>
                <c:ptCount val="33"/>
                <c:pt idx="0">
                  <c:v>-100</c:v>
                </c:pt>
                <c:pt idx="1">
                  <c:v>-94</c:v>
                </c:pt>
                <c:pt idx="2">
                  <c:v>-88</c:v>
                </c:pt>
                <c:pt idx="3">
                  <c:v>-82</c:v>
                </c:pt>
                <c:pt idx="4">
                  <c:v>-76</c:v>
                </c:pt>
                <c:pt idx="5">
                  <c:v>-70</c:v>
                </c:pt>
                <c:pt idx="6">
                  <c:v>-64</c:v>
                </c:pt>
                <c:pt idx="7">
                  <c:v>-58</c:v>
                </c:pt>
                <c:pt idx="8">
                  <c:v>-52</c:v>
                </c:pt>
                <c:pt idx="9">
                  <c:v>-46</c:v>
                </c:pt>
                <c:pt idx="10">
                  <c:v>-40</c:v>
                </c:pt>
                <c:pt idx="11">
                  <c:v>-34</c:v>
                </c:pt>
                <c:pt idx="12">
                  <c:v>-28</c:v>
                </c:pt>
                <c:pt idx="13">
                  <c:v>-22</c:v>
                </c:pt>
                <c:pt idx="14">
                  <c:v>-16</c:v>
                </c:pt>
                <c:pt idx="15">
                  <c:v>-10</c:v>
                </c:pt>
                <c:pt idx="16">
                  <c:v>0</c:v>
                </c:pt>
                <c:pt idx="17">
                  <c:v>8</c:v>
                </c:pt>
                <c:pt idx="18">
                  <c:v>15</c:v>
                </c:pt>
                <c:pt idx="19">
                  <c:v>21</c:v>
                </c:pt>
                <c:pt idx="20">
                  <c:v>27</c:v>
                </c:pt>
                <c:pt idx="21">
                  <c:v>35</c:v>
                </c:pt>
                <c:pt idx="22">
                  <c:v>41</c:v>
                </c:pt>
                <c:pt idx="23">
                  <c:v>47</c:v>
                </c:pt>
                <c:pt idx="24">
                  <c:v>53</c:v>
                </c:pt>
                <c:pt idx="25">
                  <c:v>59</c:v>
                </c:pt>
                <c:pt idx="26">
                  <c:v>65</c:v>
                </c:pt>
                <c:pt idx="27">
                  <c:v>71</c:v>
                </c:pt>
                <c:pt idx="28">
                  <c:v>77</c:v>
                </c:pt>
                <c:pt idx="29">
                  <c:v>83</c:v>
                </c:pt>
                <c:pt idx="30">
                  <c:v>89</c:v>
                </c:pt>
                <c:pt idx="31">
                  <c:v>95</c:v>
                </c:pt>
                <c:pt idx="32">
                  <c:v>100</c:v>
                </c:pt>
              </c:numCache>
            </c:numRef>
          </c:xVal>
          <c:yVal>
            <c:numRef>
              <c:f>'195-202'!$B$204:$B$236</c:f>
              <c:numCache>
                <c:formatCode>0.000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1.3456000000000001</c:v>
                </c:pt>
                <c:pt idx="15">
                  <c:v>1.21</c:v>
                </c:pt>
                <c:pt idx="16">
                  <c:v>1</c:v>
                </c:pt>
                <c:pt idx="17">
                  <c:v>0.84640000000000004</c:v>
                </c:pt>
                <c:pt idx="18">
                  <c:v>0.72250000000000003</c:v>
                </c:pt>
                <c:pt idx="19">
                  <c:v>0.62409999999999999</c:v>
                </c:pt>
                <c:pt idx="20">
                  <c:v>0.53289999999999993</c:v>
                </c:pt>
                <c:pt idx="21">
                  <c:v>0.42249999999999999</c:v>
                </c:pt>
                <c:pt idx="22">
                  <c:v>0.34809999999999997</c:v>
                </c:pt>
                <c:pt idx="23">
                  <c:v>0.28089999999999993</c:v>
                </c:pt>
                <c:pt idx="24">
                  <c:v>0.22089999999999999</c:v>
                </c:pt>
                <c:pt idx="25">
                  <c:v>0.16810000000000014</c:v>
                </c:pt>
                <c:pt idx="26">
                  <c:v>0.12250000000000005</c:v>
                </c:pt>
                <c:pt idx="27">
                  <c:v>8.4100000000000064E-2</c:v>
                </c:pt>
                <c:pt idx="28">
                  <c:v>5.2899999999999947E-2</c:v>
                </c:pt>
                <c:pt idx="29">
                  <c:v>2.8899999999999926E-2</c:v>
                </c:pt>
                <c:pt idx="30">
                  <c:v>1.21E-2</c:v>
                </c:pt>
                <c:pt idx="31">
                  <c:v>2.4999999999999467E-3</c:v>
                </c:pt>
                <c:pt idx="32">
                  <c:v>0</c:v>
                </c:pt>
              </c:numCache>
            </c:numRef>
          </c:yVal>
        </c:ser>
        <c:axId val="188952960"/>
        <c:axId val="188954880"/>
      </c:scatterChart>
      <c:valAx>
        <c:axId val="188952960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954880"/>
        <c:crosses val="autoZero"/>
        <c:crossBetween val="midCat"/>
      </c:valAx>
      <c:valAx>
        <c:axId val="1889548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9529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'195-202'!$A$246:$A$280</c:f>
              <c:numCache>
                <c:formatCode>General</c:formatCode>
                <c:ptCount val="35"/>
                <c:pt idx="0">
                  <c:v>-50</c:v>
                </c:pt>
                <c:pt idx="1">
                  <c:v>-47</c:v>
                </c:pt>
                <c:pt idx="2">
                  <c:v>-44</c:v>
                </c:pt>
                <c:pt idx="3">
                  <c:v>-41</c:v>
                </c:pt>
                <c:pt idx="4">
                  <c:v>-38</c:v>
                </c:pt>
                <c:pt idx="5">
                  <c:v>-35</c:v>
                </c:pt>
                <c:pt idx="6">
                  <c:v>-32</c:v>
                </c:pt>
                <c:pt idx="7">
                  <c:v>-29</c:v>
                </c:pt>
                <c:pt idx="8">
                  <c:v>-26</c:v>
                </c:pt>
                <c:pt idx="9">
                  <c:v>-23</c:v>
                </c:pt>
                <c:pt idx="10">
                  <c:v>-20</c:v>
                </c:pt>
                <c:pt idx="11">
                  <c:v>-17</c:v>
                </c:pt>
                <c:pt idx="12">
                  <c:v>-14</c:v>
                </c:pt>
                <c:pt idx="13">
                  <c:v>-11</c:v>
                </c:pt>
                <c:pt idx="14">
                  <c:v>-8</c:v>
                </c:pt>
                <c:pt idx="15">
                  <c:v>-5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20</c:v>
                </c:pt>
                <c:pt idx="25">
                  <c:v>23</c:v>
                </c:pt>
                <c:pt idx="26">
                  <c:v>26</c:v>
                </c:pt>
                <c:pt idx="27">
                  <c:v>29</c:v>
                </c:pt>
                <c:pt idx="28">
                  <c:v>32</c:v>
                </c:pt>
                <c:pt idx="29">
                  <c:v>35</c:v>
                </c:pt>
                <c:pt idx="30">
                  <c:v>38</c:v>
                </c:pt>
                <c:pt idx="31">
                  <c:v>41</c:v>
                </c:pt>
                <c:pt idx="32">
                  <c:v>44</c:v>
                </c:pt>
                <c:pt idx="33">
                  <c:v>47</c:v>
                </c:pt>
                <c:pt idx="34">
                  <c:v>50</c:v>
                </c:pt>
              </c:numCache>
            </c:numRef>
          </c:xVal>
          <c:yVal>
            <c:numRef>
              <c:f>'195-202'!$B$246:$B$280</c:f>
              <c:numCache>
                <c:formatCode>0.000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0.99960000000000004</c:v>
                </c:pt>
                <c:pt idx="18">
                  <c:v>0.99839999999999995</c:v>
                </c:pt>
                <c:pt idx="19">
                  <c:v>0.99</c:v>
                </c:pt>
                <c:pt idx="20">
                  <c:v>0.97440000000000004</c:v>
                </c:pt>
                <c:pt idx="21">
                  <c:v>0.9516</c:v>
                </c:pt>
                <c:pt idx="22">
                  <c:v>0.92159999999999997</c:v>
                </c:pt>
                <c:pt idx="23">
                  <c:v>0.88439999999999996</c:v>
                </c:pt>
                <c:pt idx="24">
                  <c:v>0.84</c:v>
                </c:pt>
                <c:pt idx="25">
                  <c:v>0.78839999999999999</c:v>
                </c:pt>
                <c:pt idx="26">
                  <c:v>0.72960000000000003</c:v>
                </c:pt>
                <c:pt idx="27">
                  <c:v>0.66359999999999997</c:v>
                </c:pt>
                <c:pt idx="28">
                  <c:v>0.59040000000000004</c:v>
                </c:pt>
                <c:pt idx="29">
                  <c:v>0.51</c:v>
                </c:pt>
                <c:pt idx="30">
                  <c:v>0.4224</c:v>
                </c:pt>
                <c:pt idx="31">
                  <c:v>0.3276</c:v>
                </c:pt>
                <c:pt idx="32">
                  <c:v>0.22559999999999991</c:v>
                </c:pt>
                <c:pt idx="33">
                  <c:v>0.11639999999999995</c:v>
                </c:pt>
                <c:pt idx="34">
                  <c:v>0</c:v>
                </c:pt>
              </c:numCache>
            </c:numRef>
          </c:yVal>
        </c:ser>
        <c:axId val="189016704"/>
        <c:axId val="189018880"/>
      </c:scatterChart>
      <c:valAx>
        <c:axId val="189016704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18880"/>
        <c:crosses val="autoZero"/>
        <c:crossBetween val="midCat"/>
      </c:valAx>
      <c:valAx>
        <c:axId val="1890188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1670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53476631036734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'203'!$A$8:$A$25</c:f>
              <c:numCache>
                <c:formatCode>0.0</c:formatCode>
                <c:ptCount val="18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5.3999999999999995</c:v>
                </c:pt>
                <c:pt idx="10">
                  <c:v>5.9999999999999991</c:v>
                </c:pt>
                <c:pt idx="11">
                  <c:v>6.5999999999999988</c:v>
                </c:pt>
                <c:pt idx="12">
                  <c:v>7.1999999999999984</c:v>
                </c:pt>
                <c:pt idx="13">
                  <c:v>7.799999999999998</c:v>
                </c:pt>
                <c:pt idx="14">
                  <c:v>8.3999999999999986</c:v>
                </c:pt>
                <c:pt idx="15">
                  <c:v>8.9999999999999982</c:v>
                </c:pt>
                <c:pt idx="16">
                  <c:v>9.5999999999999979</c:v>
                </c:pt>
                <c:pt idx="17">
                  <c:v>10</c:v>
                </c:pt>
              </c:numCache>
            </c:numRef>
          </c:xVal>
          <c:yVal>
            <c:numRef>
              <c:f>'203'!$B$8:$B$25</c:f>
              <c:numCache>
                <c:formatCode>0.000</c:formatCode>
                <c:ptCount val="18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0.30000000000000004</c:v>
                </c:pt>
                <c:pt idx="6">
                  <c:v>0.36000000000000004</c:v>
                </c:pt>
                <c:pt idx="7">
                  <c:v>0.42000000000000004</c:v>
                </c:pt>
                <c:pt idx="8">
                  <c:v>0.48</c:v>
                </c:pt>
                <c:pt idx="9">
                  <c:v>0.53999999999999992</c:v>
                </c:pt>
                <c:pt idx="10">
                  <c:v>0.6</c:v>
                </c:pt>
                <c:pt idx="11">
                  <c:v>0.65999999999999992</c:v>
                </c:pt>
                <c:pt idx="12">
                  <c:v>0.71999999999999986</c:v>
                </c:pt>
                <c:pt idx="13">
                  <c:v>0.7799999999999998</c:v>
                </c:pt>
                <c:pt idx="14">
                  <c:v>0.83999999999999986</c:v>
                </c:pt>
                <c:pt idx="15">
                  <c:v>0.89999999999999991</c:v>
                </c:pt>
                <c:pt idx="16">
                  <c:v>0.95999999999999985</c:v>
                </c:pt>
                <c:pt idx="17">
                  <c:v>1</c:v>
                </c:pt>
              </c:numCache>
            </c:numRef>
          </c:yVal>
        </c:ser>
        <c:axId val="189043840"/>
        <c:axId val="189045760"/>
      </c:scatterChart>
      <c:valAx>
        <c:axId val="189043840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45760"/>
        <c:crosses val="autoZero"/>
        <c:crossBetween val="midCat"/>
      </c:valAx>
      <c:valAx>
        <c:axId val="18904576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4384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'204'!$A$8:$A$24</c:f>
              <c:numCache>
                <c:formatCode>0.0</c:formatCode>
                <c:ptCount val="17"/>
                <c:pt idx="0" formatCode="0">
                  <c:v>0</c:v>
                </c:pt>
                <c:pt idx="1">
                  <c:v>6.5</c:v>
                </c:pt>
                <c:pt idx="2">
                  <c:v>13</c:v>
                </c:pt>
                <c:pt idx="3">
                  <c:v>19.5</c:v>
                </c:pt>
                <c:pt idx="4">
                  <c:v>26</c:v>
                </c:pt>
                <c:pt idx="5">
                  <c:v>32.5</c:v>
                </c:pt>
                <c:pt idx="6">
                  <c:v>39</c:v>
                </c:pt>
                <c:pt idx="7">
                  <c:v>45.5</c:v>
                </c:pt>
                <c:pt idx="8">
                  <c:v>52</c:v>
                </c:pt>
                <c:pt idx="9">
                  <c:v>58.5</c:v>
                </c:pt>
                <c:pt idx="10">
                  <c:v>65</c:v>
                </c:pt>
                <c:pt idx="11">
                  <c:v>71.5</c:v>
                </c:pt>
                <c:pt idx="12">
                  <c:v>78</c:v>
                </c:pt>
                <c:pt idx="13">
                  <c:v>84.5</c:v>
                </c:pt>
                <c:pt idx="14">
                  <c:v>91</c:v>
                </c:pt>
                <c:pt idx="15">
                  <c:v>97.5</c:v>
                </c:pt>
                <c:pt idx="16">
                  <c:v>100</c:v>
                </c:pt>
              </c:numCache>
            </c:numRef>
          </c:xVal>
          <c:yVal>
            <c:numRef>
              <c:f>'204'!$B$8:$B$24</c:f>
              <c:numCache>
                <c:formatCode>0.000</c:formatCode>
                <c:ptCount val="17"/>
                <c:pt idx="0">
                  <c:v>1</c:v>
                </c:pt>
                <c:pt idx="1">
                  <c:v>0.99577499999999997</c:v>
                </c:pt>
                <c:pt idx="2">
                  <c:v>0.98309999999999997</c:v>
                </c:pt>
                <c:pt idx="3">
                  <c:v>0.96197500000000002</c:v>
                </c:pt>
                <c:pt idx="4">
                  <c:v>0.93240000000000001</c:v>
                </c:pt>
                <c:pt idx="5">
                  <c:v>0.89437500000000003</c:v>
                </c:pt>
                <c:pt idx="6">
                  <c:v>0.84789999999999999</c:v>
                </c:pt>
                <c:pt idx="7">
                  <c:v>0.79297499999999999</c:v>
                </c:pt>
                <c:pt idx="8">
                  <c:v>0.72960000000000003</c:v>
                </c:pt>
                <c:pt idx="9">
                  <c:v>0.657775</c:v>
                </c:pt>
                <c:pt idx="10">
                  <c:v>0.5774999999999999</c:v>
                </c:pt>
                <c:pt idx="11">
                  <c:v>0.48877499999999996</c:v>
                </c:pt>
                <c:pt idx="12">
                  <c:v>0.39159999999999995</c:v>
                </c:pt>
                <c:pt idx="13">
                  <c:v>0.28597499999999998</c:v>
                </c:pt>
                <c:pt idx="14">
                  <c:v>0.17189999999999994</c:v>
                </c:pt>
                <c:pt idx="15">
                  <c:v>4.9374999999999947E-2</c:v>
                </c:pt>
                <c:pt idx="16">
                  <c:v>0</c:v>
                </c:pt>
              </c:numCache>
            </c:numRef>
          </c:yVal>
        </c:ser>
        <c:axId val="189065856"/>
        <c:axId val="189084416"/>
      </c:scatterChart>
      <c:valAx>
        <c:axId val="18906585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495849089051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84416"/>
        <c:crosses val="autoZero"/>
        <c:crossBetween val="midCat"/>
      </c:valAx>
      <c:valAx>
        <c:axId val="1890844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0658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'205'!$A$8:$A$25</c:f>
              <c:numCache>
                <c:formatCode>0.0</c:formatCode>
                <c:ptCount val="18"/>
                <c:pt idx="0" formatCode="0">
                  <c:v>0</c:v>
                </c:pt>
                <c:pt idx="1">
                  <c:v>6.5</c:v>
                </c:pt>
                <c:pt idx="2">
                  <c:v>13</c:v>
                </c:pt>
                <c:pt idx="3">
                  <c:v>19.5</c:v>
                </c:pt>
                <c:pt idx="4">
                  <c:v>26</c:v>
                </c:pt>
                <c:pt idx="5">
                  <c:v>32.5</c:v>
                </c:pt>
                <c:pt idx="6">
                  <c:v>39</c:v>
                </c:pt>
                <c:pt idx="7">
                  <c:v>45.5</c:v>
                </c:pt>
                <c:pt idx="8">
                  <c:v>52</c:v>
                </c:pt>
                <c:pt idx="9">
                  <c:v>58.5</c:v>
                </c:pt>
                <c:pt idx="10">
                  <c:v>65</c:v>
                </c:pt>
                <c:pt idx="11">
                  <c:v>71.5</c:v>
                </c:pt>
                <c:pt idx="12">
                  <c:v>78</c:v>
                </c:pt>
                <c:pt idx="13">
                  <c:v>84.5</c:v>
                </c:pt>
                <c:pt idx="14">
                  <c:v>91</c:v>
                </c:pt>
                <c:pt idx="15">
                  <c:v>95</c:v>
                </c:pt>
                <c:pt idx="16">
                  <c:v>97.5</c:v>
                </c:pt>
                <c:pt idx="17">
                  <c:v>100</c:v>
                </c:pt>
              </c:numCache>
            </c:numRef>
          </c:xVal>
          <c:yVal>
            <c:numRef>
              <c:f>'205'!$B$8:$B$25</c:f>
              <c:numCache>
                <c:formatCode>0.000</c:formatCode>
                <c:ptCount val="18"/>
                <c:pt idx="0">
                  <c:v>1</c:v>
                </c:pt>
                <c:pt idx="1">
                  <c:v>0.99577499999999997</c:v>
                </c:pt>
                <c:pt idx="2">
                  <c:v>0.98309999999999997</c:v>
                </c:pt>
                <c:pt idx="3">
                  <c:v>0.96197500000000002</c:v>
                </c:pt>
                <c:pt idx="4">
                  <c:v>0.93240000000000001</c:v>
                </c:pt>
                <c:pt idx="5">
                  <c:v>0.89437500000000003</c:v>
                </c:pt>
                <c:pt idx="6">
                  <c:v>0.84789999999999999</c:v>
                </c:pt>
                <c:pt idx="7">
                  <c:v>0.79297499999999999</c:v>
                </c:pt>
                <c:pt idx="8">
                  <c:v>0.72960000000000003</c:v>
                </c:pt>
                <c:pt idx="9">
                  <c:v>0.657775</c:v>
                </c:pt>
                <c:pt idx="10">
                  <c:v>0.5774999999999999</c:v>
                </c:pt>
                <c:pt idx="11">
                  <c:v>0.48877499999999996</c:v>
                </c:pt>
                <c:pt idx="12">
                  <c:v>0.39159999999999995</c:v>
                </c:pt>
                <c:pt idx="13">
                  <c:v>0.28597499999999998</c:v>
                </c:pt>
                <c:pt idx="14">
                  <c:v>0.17189999999999994</c:v>
                </c:pt>
                <c:pt idx="15">
                  <c:v>9.749999999999992E-2</c:v>
                </c:pt>
                <c:pt idx="16">
                  <c:v>4.9374999999999947E-2</c:v>
                </c:pt>
                <c:pt idx="17">
                  <c:v>0</c:v>
                </c:pt>
              </c:numCache>
            </c:numRef>
          </c:yVal>
        </c:ser>
        <c:axId val="189113088"/>
        <c:axId val="189115008"/>
      </c:scatterChart>
      <c:valAx>
        <c:axId val="18911308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495849089051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115008"/>
        <c:crosses val="autoZero"/>
        <c:crossBetween val="midCat"/>
      </c:valAx>
      <c:valAx>
        <c:axId val="1891150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11308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'206-208'!$A$8:$A$26</c:f>
              <c:numCache>
                <c:formatCode>0.0</c:formatCode>
                <c:ptCount val="19"/>
                <c:pt idx="0" formatCode="0">
                  <c:v>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'206-208'!$B$8:$B$26</c:f>
              <c:numCache>
                <c:formatCode>0.000</c:formatCode>
                <c:ptCount val="19"/>
                <c:pt idx="0">
                  <c:v>0</c:v>
                </c:pt>
                <c:pt idx="1">
                  <c:v>0.10005</c:v>
                </c:pt>
                <c:pt idx="2">
                  <c:v>0.13339999999999999</c:v>
                </c:pt>
                <c:pt idx="3">
                  <c:v>0.16674999999999998</c:v>
                </c:pt>
                <c:pt idx="4">
                  <c:v>0.2001</c:v>
                </c:pt>
                <c:pt idx="5">
                  <c:v>0.23344999999999999</c:v>
                </c:pt>
                <c:pt idx="6">
                  <c:v>0.26679999999999998</c:v>
                </c:pt>
                <c:pt idx="7">
                  <c:v>0.30014999999999997</c:v>
                </c:pt>
                <c:pt idx="8">
                  <c:v>0.33349999999999996</c:v>
                </c:pt>
                <c:pt idx="9">
                  <c:v>0.36685000000000001</c:v>
                </c:pt>
                <c:pt idx="10">
                  <c:v>0.4002</c:v>
                </c:pt>
                <c:pt idx="11">
                  <c:v>0.43354999999999999</c:v>
                </c:pt>
                <c:pt idx="12">
                  <c:v>0.46689999999999998</c:v>
                </c:pt>
                <c:pt idx="13">
                  <c:v>0.5</c:v>
                </c:pt>
                <c:pt idx="14">
                  <c:v>0.56000000000000005</c:v>
                </c:pt>
                <c:pt idx="15">
                  <c:v>0.64000000000000012</c:v>
                </c:pt>
                <c:pt idx="16">
                  <c:v>0.74000000000000021</c:v>
                </c:pt>
                <c:pt idx="17">
                  <c:v>0.86000000000000032</c:v>
                </c:pt>
                <c:pt idx="18">
                  <c:v>1</c:v>
                </c:pt>
              </c:numCache>
            </c:numRef>
          </c:yVal>
        </c:ser>
        <c:axId val="189131392"/>
        <c:axId val="189137664"/>
      </c:scatterChart>
      <c:valAx>
        <c:axId val="18913139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137664"/>
        <c:crosses val="autoZero"/>
        <c:crossBetween val="midCat"/>
      </c:valAx>
      <c:valAx>
        <c:axId val="189137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13139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'206-208'!$A$36:$A$55</c:f>
              <c:numCache>
                <c:formatCode>0.0</c:formatCode>
                <c:ptCount val="20"/>
                <c:pt idx="0" formatCode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'206-208'!$B$36:$B$55</c:f>
              <c:numCache>
                <c:formatCode>0.000</c:formatCode>
                <c:ptCount val="20"/>
                <c:pt idx="0">
                  <c:v>0</c:v>
                </c:pt>
                <c:pt idx="1">
                  <c:v>0.19</c:v>
                </c:pt>
                <c:pt idx="2">
                  <c:v>0.27749999999999997</c:v>
                </c:pt>
                <c:pt idx="3">
                  <c:v>0.36000000000000004</c:v>
                </c:pt>
                <c:pt idx="4">
                  <c:v>0.4375</c:v>
                </c:pt>
                <c:pt idx="5">
                  <c:v>0.51</c:v>
                </c:pt>
                <c:pt idx="6">
                  <c:v>0.57750000000000001</c:v>
                </c:pt>
                <c:pt idx="7">
                  <c:v>0.64</c:v>
                </c:pt>
                <c:pt idx="8">
                  <c:v>0.69750000000000001</c:v>
                </c:pt>
                <c:pt idx="9">
                  <c:v>0.75</c:v>
                </c:pt>
                <c:pt idx="10">
                  <c:v>0.7975000000000001</c:v>
                </c:pt>
                <c:pt idx="11">
                  <c:v>0.83999999999999986</c:v>
                </c:pt>
                <c:pt idx="12">
                  <c:v>0.87749999999999995</c:v>
                </c:pt>
                <c:pt idx="13">
                  <c:v>0.91000000000000014</c:v>
                </c:pt>
                <c:pt idx="14">
                  <c:v>0.9375</c:v>
                </c:pt>
                <c:pt idx="15">
                  <c:v>0.96000000000000008</c:v>
                </c:pt>
                <c:pt idx="16">
                  <c:v>0.97749999999999992</c:v>
                </c:pt>
                <c:pt idx="17">
                  <c:v>0.99</c:v>
                </c:pt>
                <c:pt idx="18">
                  <c:v>0.99750000000000005</c:v>
                </c:pt>
                <c:pt idx="19">
                  <c:v>1</c:v>
                </c:pt>
              </c:numCache>
            </c:numRef>
          </c:yVal>
        </c:ser>
        <c:axId val="189190528"/>
        <c:axId val="189192448"/>
      </c:scatterChart>
      <c:valAx>
        <c:axId val="18919052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192448"/>
        <c:crosses val="autoZero"/>
        <c:crossBetween val="midCat"/>
      </c:valAx>
      <c:valAx>
        <c:axId val="18919244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19052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'206-208'!$A$65:$A$84</c:f>
              <c:numCache>
                <c:formatCode>0</c:formatCode>
                <c:ptCount val="20"/>
                <c:pt idx="0">
                  <c:v>-50</c:v>
                </c:pt>
                <c:pt idx="1">
                  <c:v>-40</c:v>
                </c:pt>
                <c:pt idx="2">
                  <c:v>-35</c:v>
                </c:pt>
                <c:pt idx="3">
                  <c:v>-30</c:v>
                </c:pt>
                <c:pt idx="4">
                  <c:v>-25</c:v>
                </c:pt>
                <c:pt idx="5">
                  <c:v>-20</c:v>
                </c:pt>
                <c:pt idx="6">
                  <c:v>-15</c:v>
                </c:pt>
                <c:pt idx="7">
                  <c:v>-10</c:v>
                </c:pt>
                <c:pt idx="8">
                  <c:v>-5</c:v>
                </c:pt>
                <c:pt idx="9">
                  <c:v>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35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</c:numCache>
            </c:numRef>
          </c:xVal>
          <c:yVal>
            <c:numRef>
              <c:f>'206-208'!$B$65:$B$84</c:f>
              <c:numCache>
                <c:formatCode>0.000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</c:v>
                </c:pt>
                <c:pt idx="11">
                  <c:v>0.96</c:v>
                </c:pt>
                <c:pt idx="12">
                  <c:v>0.91</c:v>
                </c:pt>
                <c:pt idx="13">
                  <c:v>0.84</c:v>
                </c:pt>
                <c:pt idx="14">
                  <c:v>0.75</c:v>
                </c:pt>
                <c:pt idx="15">
                  <c:v>0.6399999999999999</c:v>
                </c:pt>
                <c:pt idx="16">
                  <c:v>0.51</c:v>
                </c:pt>
                <c:pt idx="17">
                  <c:v>0.36</c:v>
                </c:pt>
                <c:pt idx="18">
                  <c:v>0.18999999999999995</c:v>
                </c:pt>
                <c:pt idx="19">
                  <c:v>0</c:v>
                </c:pt>
              </c:numCache>
            </c:numRef>
          </c:yVal>
        </c:ser>
        <c:axId val="189228928"/>
        <c:axId val="189239296"/>
      </c:scatterChart>
      <c:valAx>
        <c:axId val="189228928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7820766633841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39296"/>
        <c:crosses val="autoZero"/>
        <c:crossBetween val="midCat"/>
      </c:valAx>
      <c:valAx>
        <c:axId val="1892392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2892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image" Target="../media/image7.emf"/><Relationship Id="rId18" Type="http://schemas.openxmlformats.org/officeDocument/2006/relationships/image" Target="../media/image10.emf"/><Relationship Id="rId3" Type="http://schemas.openxmlformats.org/officeDocument/2006/relationships/chart" Target="../charts/chart2.xml"/><Relationship Id="rId7" Type="http://schemas.openxmlformats.org/officeDocument/2006/relationships/image" Target="../media/image3.emf"/><Relationship Id="rId12" Type="http://schemas.openxmlformats.org/officeDocument/2006/relationships/image" Target="../media/image6.emf"/><Relationship Id="rId17" Type="http://schemas.openxmlformats.org/officeDocument/2006/relationships/chart" Target="../charts/chart8.xml"/><Relationship Id="rId2" Type="http://schemas.openxmlformats.org/officeDocument/2006/relationships/image" Target="../media/image1.emf"/><Relationship Id="rId16" Type="http://schemas.openxmlformats.org/officeDocument/2006/relationships/image" Target="../media/image9.emf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6.xml"/><Relationship Id="rId5" Type="http://schemas.openxmlformats.org/officeDocument/2006/relationships/chart" Target="../charts/chart3.xml"/><Relationship Id="rId15" Type="http://schemas.openxmlformats.org/officeDocument/2006/relationships/image" Target="../media/image8.emf"/><Relationship Id="rId10" Type="http://schemas.openxmlformats.org/officeDocument/2006/relationships/chart" Target="../charts/chart5.xml"/><Relationship Id="rId4" Type="http://schemas.openxmlformats.org/officeDocument/2006/relationships/image" Target="../media/image2.emf"/><Relationship Id="rId9" Type="http://schemas.openxmlformats.org/officeDocument/2006/relationships/image" Target="../media/image5.emf"/><Relationship Id="rId14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3.emf"/><Relationship Id="rId1" Type="http://schemas.openxmlformats.org/officeDocument/2006/relationships/chart" Target="../charts/chart12.xml"/><Relationship Id="rId6" Type="http://schemas.openxmlformats.org/officeDocument/2006/relationships/image" Target="../media/image15.emf"/><Relationship Id="rId5" Type="http://schemas.openxmlformats.org/officeDocument/2006/relationships/chart" Target="../charts/chart14.xml"/><Relationship Id="rId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22</xdr:row>
      <xdr:rowOff>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4429125" y="4772025"/>
          <a:ext cx="4543425" cy="3238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28575</xdr:rowOff>
    </xdr:from>
    <xdr:to>
      <xdr:col>1</xdr:col>
      <xdr:colOff>2705100</xdr:colOff>
      <xdr:row>2</xdr:row>
      <xdr:rowOff>371475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90575"/>
          <a:ext cx="2705100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5</xdr:col>
      <xdr:colOff>0</xdr:colOff>
      <xdr:row>44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5</xdr:col>
      <xdr:colOff>0</xdr:colOff>
      <xdr:row>48</xdr:row>
      <xdr:rowOff>0</xdr:rowOff>
    </xdr:to>
    <xdr:sp macro="" textlink="" fLocksText="0">
      <xdr:nvSpPr>
        <xdr:cNvPr id="1030" name="Text Box 6"/>
        <xdr:cNvSpPr txBox="1">
          <a:spLocks noChangeArrowheads="1"/>
        </xdr:cNvSpPr>
      </xdr:nvSpPr>
      <xdr:spPr bwMode="auto">
        <a:xfrm>
          <a:off x="4429125" y="10191750"/>
          <a:ext cx="4543425" cy="6477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el conjunto de especies animales y su organización en comunidades. 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2619375</xdr:colOff>
      <xdr:row>27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28800" y="6181725"/>
          <a:ext cx="250507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5</xdr:col>
      <xdr:colOff>0</xdr:colOff>
      <xdr:row>70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70</xdr:row>
      <xdr:rowOff>0</xdr:rowOff>
    </xdr:from>
    <xdr:to>
      <xdr:col>5</xdr:col>
      <xdr:colOff>0</xdr:colOff>
      <xdr:row>84</xdr:row>
      <xdr:rowOff>0</xdr:rowOff>
    </xdr:to>
    <xdr:sp macro="" textlink="" fLocksText="0">
      <xdr:nvSpPr>
        <xdr:cNvPr id="1033" name="Text Box 9"/>
        <xdr:cNvSpPr txBox="1">
          <a:spLocks noChangeArrowheads="1"/>
        </xdr:cNvSpPr>
      </xdr:nvSpPr>
      <xdr:spPr bwMode="auto">
        <a:xfrm>
          <a:off x="4429125" y="15935325"/>
          <a:ext cx="4543425" cy="2266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el conjunto de especies animales y su organización en comunidades</a:t>
          </a: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93</xdr:row>
      <xdr:rowOff>0</xdr:rowOff>
    </xdr:from>
    <xdr:to>
      <xdr:col>5</xdr:col>
      <xdr:colOff>0</xdr:colOff>
      <xdr:row>106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466725</xdr:colOff>
      <xdr:row>52</xdr:row>
      <xdr:rowOff>0</xdr:rowOff>
    </xdr:from>
    <xdr:to>
      <xdr:col>1</xdr:col>
      <xdr:colOff>2362200</xdr:colOff>
      <xdr:row>53</xdr:row>
      <xdr:rowOff>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81225" y="11925300"/>
          <a:ext cx="1895475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95250</xdr:colOff>
      <xdr:row>73</xdr:row>
      <xdr:rowOff>133350</xdr:rowOff>
    </xdr:from>
    <xdr:to>
      <xdr:col>5</xdr:col>
      <xdr:colOff>504825</xdr:colOff>
      <xdr:row>82</xdr:row>
      <xdr:rowOff>19050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524375" y="16554450"/>
          <a:ext cx="4953000" cy="1343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5</xdr:col>
      <xdr:colOff>0</xdr:colOff>
      <xdr:row>121</xdr:row>
      <xdr:rowOff>0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4429125" y="23298150"/>
          <a:ext cx="4543425" cy="2428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el conjunto de especies animales y su organización en comunidades. 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2</xdr:col>
      <xdr:colOff>95250</xdr:colOff>
      <xdr:row>109</xdr:row>
      <xdr:rowOff>133350</xdr:rowOff>
    </xdr:from>
    <xdr:to>
      <xdr:col>5</xdr:col>
      <xdr:colOff>504825</xdr:colOff>
      <xdr:row>118</xdr:row>
      <xdr:rowOff>19050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524375" y="23917275"/>
          <a:ext cx="495300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495300</xdr:colOff>
      <xdr:row>88</xdr:row>
      <xdr:rowOff>0</xdr:rowOff>
    </xdr:from>
    <xdr:to>
      <xdr:col>1</xdr:col>
      <xdr:colOff>2124075</xdr:colOff>
      <xdr:row>89</xdr:row>
      <xdr:rowOff>9525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09800" y="19288125"/>
          <a:ext cx="16287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5</xdr:col>
      <xdr:colOff>0</xdr:colOff>
      <xdr:row>143</xdr:row>
      <xdr:rowOff>0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143</xdr:row>
      <xdr:rowOff>0</xdr:rowOff>
    </xdr:from>
    <xdr:to>
      <xdr:col>5</xdr:col>
      <xdr:colOff>0</xdr:colOff>
      <xdr:row>157</xdr:row>
      <xdr:rowOff>0</xdr:rowOff>
    </xdr:to>
    <xdr:sp macro="" textlink="" fLocksText="0">
      <xdr:nvSpPr>
        <xdr:cNvPr id="1041" name="Text Box 17"/>
        <xdr:cNvSpPr txBox="1">
          <a:spLocks noChangeArrowheads="1"/>
        </xdr:cNvSpPr>
      </xdr:nvSpPr>
      <xdr:spPr bwMode="auto">
        <a:xfrm>
          <a:off x="4429125" y="30822900"/>
          <a:ext cx="4543425" cy="2266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Incluye el conjunto de especies animales y su organización en comunidades. 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protegidas. La densidad se expresa en individuos por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2</xdr:col>
      <xdr:colOff>0</xdr:colOff>
      <xdr:row>166</xdr:row>
      <xdr:rowOff>0</xdr:rowOff>
    </xdr:from>
    <xdr:to>
      <xdr:col>5</xdr:col>
      <xdr:colOff>0</xdr:colOff>
      <xdr:row>179</xdr:row>
      <xdr:rowOff>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66675</xdr:colOff>
      <xdr:row>146</xdr:row>
      <xdr:rowOff>123825</xdr:rowOff>
    </xdr:from>
    <xdr:to>
      <xdr:col>5</xdr:col>
      <xdr:colOff>476250</xdr:colOff>
      <xdr:row>155</xdr:row>
      <xdr:rowOff>9525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495800" y="31432500"/>
          <a:ext cx="4953000" cy="1343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179</xdr:row>
      <xdr:rowOff>0</xdr:rowOff>
    </xdr:from>
    <xdr:to>
      <xdr:col>5</xdr:col>
      <xdr:colOff>0</xdr:colOff>
      <xdr:row>194</xdr:row>
      <xdr:rowOff>0</xdr:rowOff>
    </xdr:to>
    <xdr:sp macro="" textlink="" fLocksText="0">
      <xdr:nvSpPr>
        <xdr:cNvPr id="1044" name="Text Box 20"/>
        <xdr:cNvSpPr txBox="1">
          <a:spLocks noChangeArrowheads="1"/>
        </xdr:cNvSpPr>
      </xdr:nvSpPr>
      <xdr:spPr bwMode="auto">
        <a:xfrm>
          <a:off x="4429125" y="38185725"/>
          <a:ext cx="4543425" cy="2428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el conjunto de especies animales y su organización en comunidades. 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protegidas. La densidad se expresa en individuos por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2</xdr:col>
      <xdr:colOff>95250</xdr:colOff>
      <xdr:row>182</xdr:row>
      <xdr:rowOff>123825</xdr:rowOff>
    </xdr:from>
    <xdr:to>
      <xdr:col>5</xdr:col>
      <xdr:colOff>504825</xdr:colOff>
      <xdr:row>191</xdr:row>
      <xdr:rowOff>9525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524375" y="38795325"/>
          <a:ext cx="495300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125</xdr:row>
      <xdr:rowOff>0</xdr:rowOff>
    </xdr:from>
    <xdr:to>
      <xdr:col>1</xdr:col>
      <xdr:colOff>2676525</xdr:colOff>
      <xdr:row>126</xdr:row>
      <xdr:rowOff>9525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33550" y="26812875"/>
          <a:ext cx="265747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200025</xdr:colOff>
      <xdr:row>161</xdr:row>
      <xdr:rowOff>0</xdr:rowOff>
    </xdr:from>
    <xdr:to>
      <xdr:col>1</xdr:col>
      <xdr:colOff>2333625</xdr:colOff>
      <xdr:row>162</xdr:row>
      <xdr:rowOff>9525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14525" y="34175700"/>
          <a:ext cx="213360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203</xdr:row>
      <xdr:rowOff>0</xdr:rowOff>
    </xdr:from>
    <xdr:to>
      <xdr:col>5</xdr:col>
      <xdr:colOff>0</xdr:colOff>
      <xdr:row>216</xdr:row>
      <xdr:rowOff>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216</xdr:row>
      <xdr:rowOff>0</xdr:rowOff>
    </xdr:from>
    <xdr:to>
      <xdr:col>5</xdr:col>
      <xdr:colOff>0</xdr:colOff>
      <xdr:row>236</xdr:row>
      <xdr:rowOff>0</xdr:rowOff>
    </xdr:to>
    <xdr:sp macro="" textlink="" fLocksText="0">
      <xdr:nvSpPr>
        <xdr:cNvPr id="1049" name="Text Box 25"/>
        <xdr:cNvSpPr txBox="1">
          <a:spLocks noChangeArrowheads="1"/>
        </xdr:cNvSpPr>
      </xdr:nvSpPr>
      <xdr:spPr bwMode="auto">
        <a:xfrm>
          <a:off x="4429125" y="45710475"/>
          <a:ext cx="4543425" cy="32385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Incluye el conjunto de especies animales y su organización en comunidades. 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densidad se expresa en individuos por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status varía según el entorno.</a:t>
          </a:r>
        </a:p>
      </xdr:txBody>
    </xdr:sp>
    <xdr:clientData/>
  </xdr:twoCellAnchor>
  <xdr:twoCellAnchor editAs="oneCell">
    <xdr:from>
      <xdr:col>2</xdr:col>
      <xdr:colOff>66675</xdr:colOff>
      <xdr:row>219</xdr:row>
      <xdr:rowOff>123825</xdr:rowOff>
    </xdr:from>
    <xdr:to>
      <xdr:col>5</xdr:col>
      <xdr:colOff>476250</xdr:colOff>
      <xdr:row>228</xdr:row>
      <xdr:rowOff>9525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495800" y="46320075"/>
          <a:ext cx="495300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2</xdr:col>
      <xdr:colOff>0</xdr:colOff>
      <xdr:row>198</xdr:row>
      <xdr:rowOff>333375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14500" y="41700450"/>
          <a:ext cx="2714625" cy="333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95250</xdr:colOff>
      <xdr:row>231</xdr:row>
      <xdr:rowOff>28575</xdr:rowOff>
    </xdr:from>
    <xdr:to>
      <xdr:col>4</xdr:col>
      <xdr:colOff>1485900</xdr:colOff>
      <xdr:row>235</xdr:row>
      <xdr:rowOff>133350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r="19643" b="16061"/>
        <a:stretch>
          <a:fillRect/>
        </a:stretch>
      </xdr:blipFill>
      <xdr:spPr bwMode="auto">
        <a:xfrm>
          <a:off x="4524375" y="48167925"/>
          <a:ext cx="4419600" cy="752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245</xdr:row>
      <xdr:rowOff>0</xdr:rowOff>
    </xdr:from>
    <xdr:to>
      <xdr:col>5</xdr:col>
      <xdr:colOff>0</xdr:colOff>
      <xdr:row>258</xdr:row>
      <xdr:rowOff>0</xdr:rowOff>
    </xdr:to>
    <xdr:graphicFrame macro="">
      <xdr:nvGraphicFramePr>
        <xdr:cNvPr id="105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258</xdr:row>
      <xdr:rowOff>0</xdr:rowOff>
    </xdr:from>
    <xdr:to>
      <xdr:col>5</xdr:col>
      <xdr:colOff>0</xdr:colOff>
      <xdr:row>280</xdr:row>
      <xdr:rowOff>0</xdr:rowOff>
    </xdr:to>
    <xdr:sp macro="" textlink="" fLocksText="0">
      <xdr:nvSpPr>
        <xdr:cNvPr id="1056" name="Text Box 32"/>
        <xdr:cNvSpPr txBox="1">
          <a:spLocks noChangeArrowheads="1"/>
        </xdr:cNvSpPr>
      </xdr:nvSpPr>
      <xdr:spPr bwMode="auto">
        <a:xfrm>
          <a:off x="4429125" y="54044850"/>
          <a:ext cx="4543425" cy="35623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Incluye el conjunto de especies animales y su organización en comunidades. 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1.2.2.1 ESPECIES PROTEGIDAS Y/O SINGULARES.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Incluidas en alguna normativa de protección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densidad se expresa en individuos por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status varía según el entorno.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2</xdr:col>
      <xdr:colOff>66675</xdr:colOff>
      <xdr:row>261</xdr:row>
      <xdr:rowOff>123825</xdr:rowOff>
    </xdr:from>
    <xdr:to>
      <xdr:col>5</xdr:col>
      <xdr:colOff>476250</xdr:colOff>
      <xdr:row>270</xdr:row>
      <xdr:rowOff>9525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495800" y="54654450"/>
          <a:ext cx="4953000" cy="13430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95250</xdr:colOff>
      <xdr:row>273</xdr:row>
      <xdr:rowOff>28575</xdr:rowOff>
    </xdr:from>
    <xdr:to>
      <xdr:col>4</xdr:col>
      <xdr:colOff>1485900</xdr:colOff>
      <xdr:row>277</xdr:row>
      <xdr:rowOff>133350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r="19643" b="16061"/>
        <a:stretch>
          <a:fillRect/>
        </a:stretch>
      </xdr:blipFill>
      <xdr:spPr bwMode="auto">
        <a:xfrm>
          <a:off x="4524375" y="56502300"/>
          <a:ext cx="4419600" cy="752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2609850</xdr:colOff>
      <xdr:row>241</xdr:row>
      <xdr:rowOff>9525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14500" y="50034825"/>
          <a:ext cx="2609850" cy="390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2050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1.2.2.2 ESPECIES Y POBLACIONES EN GENERAL.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no incluidas en alguna normativa de protección.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calcula para vertebrados o para invertebrados si existen datos fiables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24</xdr:row>
      <xdr:rowOff>0</xdr:rowOff>
    </xdr:to>
    <xdr:sp macro="" textlink="" fLocksText="0">
      <xdr:nvSpPr>
        <xdr:cNvPr id="3074" name="Text Box 2"/>
        <xdr:cNvSpPr txBox="1">
          <a:spLocks noChangeArrowheads="1"/>
        </xdr:cNvSpPr>
      </xdr:nvSpPr>
      <xdr:spPr bwMode="auto">
        <a:xfrm>
          <a:off x="4429125" y="4772025"/>
          <a:ext cx="4543425" cy="6477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1.2.2.3 CORREDORES.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Zonas de paso de movimientos no migratorios de la fauna.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negativo. 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2171700</xdr:colOff>
      <xdr:row>2</xdr:row>
      <xdr:rowOff>352425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0275" y="762000"/>
          <a:ext cx="1685925" cy="352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4098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1.2.2.4 PUNTOS DE PASO O RUTAS MIGRATORIAS.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Áreas de paso, descanso o destino de gran nº de especies migratorias de la fauna, generalmente aves.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negativo. 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19050</xdr:rowOff>
    </xdr:from>
    <xdr:to>
      <xdr:col>1</xdr:col>
      <xdr:colOff>2695575</xdr:colOff>
      <xdr:row>2</xdr:row>
      <xdr:rowOff>371475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81050"/>
          <a:ext cx="2695575" cy="3524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26</xdr:row>
      <xdr:rowOff>0</xdr:rowOff>
    </xdr:to>
    <xdr:sp macro="" textlink="" fLocksText="0">
      <xdr:nvSpPr>
        <xdr:cNvPr id="5125" name="Text Box 5"/>
        <xdr:cNvSpPr txBox="1">
          <a:spLocks noChangeArrowheads="1"/>
        </xdr:cNvSpPr>
      </xdr:nvSpPr>
      <xdr:spPr bwMode="auto">
        <a:xfrm>
          <a:off x="4429125" y="47720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1.2.2.5 Nª DE HÁBITATS FAUNÍSTICOS DE ESPECIES SILVESTRES.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Áreas que constituyen el espacio vital caracteristico de determinadas comunidades animales.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hábitats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valor de conservación varía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590550</xdr:colOff>
      <xdr:row>2</xdr:row>
      <xdr:rowOff>0</xdr:rowOff>
    </xdr:from>
    <xdr:to>
      <xdr:col>1</xdr:col>
      <xdr:colOff>2047875</xdr:colOff>
      <xdr:row>3</xdr:row>
      <xdr:rowOff>9525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5050" y="762000"/>
          <a:ext cx="145732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51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5</xdr:col>
      <xdr:colOff>0</xdr:colOff>
      <xdr:row>55</xdr:row>
      <xdr:rowOff>0</xdr:rowOff>
    </xdr:to>
    <xdr:sp macro="" textlink="" fLocksText="0">
      <xdr:nvSpPr>
        <xdr:cNvPr id="5129" name="Text Box 9"/>
        <xdr:cNvSpPr txBox="1">
          <a:spLocks noChangeArrowheads="1"/>
        </xdr:cNvSpPr>
      </xdr:nvSpPr>
      <xdr:spPr bwMode="auto">
        <a:xfrm>
          <a:off x="4429125" y="10839450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1.2.2.5 Nª DE HÁBITATS FAUNÍSTICOS DE ESPECIES SILVESTRES.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Áreas que constituyen el espacio vital caracteristico de determinadas comunidades animales.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hábitats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valor de conservación varía entre 0 y 100.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209550</xdr:colOff>
      <xdr:row>30</xdr:row>
      <xdr:rowOff>0</xdr:rowOff>
    </xdr:from>
    <xdr:to>
      <xdr:col>1</xdr:col>
      <xdr:colOff>2419350</xdr:colOff>
      <xdr:row>31</xdr:row>
      <xdr:rowOff>9525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6829425"/>
          <a:ext cx="220980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5</xdr:col>
      <xdr:colOff>0</xdr:colOff>
      <xdr:row>77</xdr:row>
      <xdr:rowOff>0</xdr:rowOff>
    </xdr:to>
    <xdr:graphicFrame macro="">
      <xdr:nvGraphicFramePr>
        <xdr:cNvPr id="51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77</xdr:row>
      <xdr:rowOff>0</xdr:rowOff>
    </xdr:from>
    <xdr:to>
      <xdr:col>5</xdr:col>
      <xdr:colOff>0</xdr:colOff>
      <xdr:row>84</xdr:row>
      <xdr:rowOff>0</xdr:rowOff>
    </xdr:to>
    <xdr:sp macro="" textlink="" fLocksText="0">
      <xdr:nvSpPr>
        <xdr:cNvPr id="5133" name="Text Box 13"/>
        <xdr:cNvSpPr txBox="1">
          <a:spLocks noChangeArrowheads="1"/>
        </xdr:cNvSpPr>
      </xdr:nvSpPr>
      <xdr:spPr bwMode="auto">
        <a:xfrm>
          <a:off x="4429125" y="17068800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 FAUNA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Incluye el conjunto de especies animales y su organización en comunidades.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1.2.2.5 Nª DE HÁBITATS FAUNÍSTICOS DE ESPECIES SILVESTRES.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Áreas que constituyen el espacio vital caracteristico de determinadas comunidades animales.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hábitats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valor de conservación varía entre 0 y 100.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2562225</xdr:colOff>
      <xdr:row>60</xdr:row>
      <xdr:rowOff>9525</xdr:rowOff>
    </xdr:to>
    <xdr:pic>
      <xdr:nvPicPr>
        <xdr:cNvPr id="513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28800" y="13058775"/>
          <a:ext cx="2447925" cy="390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79-80"/>
      <sheetName val="81"/>
      <sheetName val="82-125"/>
      <sheetName val="126-127"/>
    </sheetNames>
    <sheetDataSet>
      <sheetData sheetId="0"/>
      <sheetData sheetId="1"/>
      <sheetData sheetId="2"/>
      <sheetData sheetId="3">
        <row r="5">
          <cell r="D5">
            <v>70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54</v>
      </c>
      <c r="B1" t="s">
        <v>55</v>
      </c>
    </row>
    <row r="3" spans="1:2">
      <c r="A3" t="s">
        <v>56</v>
      </c>
      <c r="B3" t="s">
        <v>57</v>
      </c>
    </row>
    <row r="4" spans="1:2">
      <c r="B4" t="s">
        <v>58</v>
      </c>
    </row>
    <row r="5" spans="1:2">
      <c r="B5" t="s">
        <v>59</v>
      </c>
    </row>
    <row r="6" spans="1:2">
      <c r="B6" t="s">
        <v>60</v>
      </c>
    </row>
    <row r="8" spans="1:2">
      <c r="A8" t="s">
        <v>61</v>
      </c>
      <c r="B8" t="s">
        <v>62</v>
      </c>
    </row>
  </sheetData>
  <phoneticPr fontId="4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1"/>
  <sheetViews>
    <sheetView topLeftCell="A259" workbookViewId="0">
      <selection activeCell="B244" sqref="B244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195</v>
      </c>
      <c r="C1" s="3" t="s">
        <v>1</v>
      </c>
      <c r="D1" s="4" t="s">
        <v>28</v>
      </c>
      <c r="E1" s="5" t="s">
        <v>29</v>
      </c>
    </row>
    <row r="2" spans="1:5" ht="30" customHeight="1">
      <c r="A2" s="6" t="s">
        <v>2</v>
      </c>
      <c r="B2" s="7" t="s">
        <v>17</v>
      </c>
      <c r="C2" s="8"/>
      <c r="D2" s="9" t="s">
        <v>30</v>
      </c>
      <c r="E2" s="10" t="s">
        <v>27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18</v>
      </c>
      <c r="C5" s="14" t="s">
        <v>6</v>
      </c>
      <c r="D5" s="15">
        <v>10</v>
      </c>
      <c r="E5" s="16"/>
    </row>
    <row r="6" spans="1:5" ht="30" customHeight="1" thickBot="1">
      <c r="A6" s="17" t="s">
        <v>7</v>
      </c>
      <c r="B6" s="56" t="s">
        <v>53</v>
      </c>
      <c r="C6" s="18" t="s">
        <v>8</v>
      </c>
      <c r="D6" s="19">
        <f>IF(D5&lt;-100,"valor del indicador fuera de rango",IF(D5&lt;=0,1,IF(D5&lt;=100,0.0001*D5^2-0.02*D5+1,"valor del indicador fuera rango")))</f>
        <v>0.81</v>
      </c>
      <c r="E6" s="20"/>
    </row>
    <row r="7" spans="1:5" ht="30" customHeight="1">
      <c r="A7" s="21" t="s">
        <v>9</v>
      </c>
      <c r="B7" s="22" t="s">
        <v>8</v>
      </c>
      <c r="C7" s="57" t="s">
        <v>10</v>
      </c>
      <c r="D7" s="58"/>
      <c r="E7" s="59"/>
    </row>
    <row r="8" spans="1:5" ht="12.95" customHeight="1">
      <c r="A8" s="23">
        <v>-100</v>
      </c>
      <c r="B8" s="24">
        <v>1</v>
      </c>
      <c r="C8" s="25"/>
      <c r="D8" s="25"/>
      <c r="E8" s="26"/>
    </row>
    <row r="9" spans="1:5" ht="12.95" customHeight="1">
      <c r="A9" s="27">
        <v>-85</v>
      </c>
      <c r="B9" s="24">
        <v>1</v>
      </c>
      <c r="C9" s="28"/>
      <c r="D9" s="25"/>
      <c r="E9" s="26"/>
    </row>
    <row r="10" spans="1:5" ht="12.95" customHeight="1">
      <c r="A10" s="27">
        <v>-70</v>
      </c>
      <c r="B10" s="24">
        <v>1</v>
      </c>
      <c r="C10" s="28"/>
      <c r="D10" s="25"/>
      <c r="E10" s="26"/>
    </row>
    <row r="11" spans="1:5" ht="12.95" customHeight="1">
      <c r="A11" s="27">
        <v>-55</v>
      </c>
      <c r="B11" s="24">
        <v>1</v>
      </c>
      <c r="C11" s="28"/>
      <c r="D11" s="25"/>
      <c r="E11" s="26"/>
    </row>
    <row r="12" spans="1:5" ht="12.95" customHeight="1">
      <c r="A12" s="27">
        <v>-40</v>
      </c>
      <c r="B12" s="24">
        <v>1</v>
      </c>
      <c r="C12" s="28"/>
      <c r="D12" s="25"/>
      <c r="E12" s="26"/>
    </row>
    <row r="13" spans="1:5" ht="12.95" customHeight="1">
      <c r="A13" s="27">
        <v>-25</v>
      </c>
      <c r="B13" s="24">
        <v>1</v>
      </c>
      <c r="C13" s="28"/>
      <c r="D13" s="25"/>
      <c r="E13" s="26"/>
    </row>
    <row r="14" spans="1:5" ht="12.95" customHeight="1">
      <c r="A14" s="27">
        <v>0</v>
      </c>
      <c r="B14" s="24">
        <v>1</v>
      </c>
      <c r="C14" s="28"/>
      <c r="D14" s="25"/>
      <c r="E14" s="26"/>
    </row>
    <row r="15" spans="1:5" ht="12.95" customHeight="1">
      <c r="A15" s="29">
        <v>5</v>
      </c>
      <c r="B15" s="30">
        <f t="shared" ref="B15:B22" si="0">0.0001*A15^2-0.02*A15+1</f>
        <v>0.90249999999999997</v>
      </c>
      <c r="C15" s="28"/>
      <c r="D15" s="25"/>
      <c r="E15" s="26"/>
    </row>
    <row r="16" spans="1:5" ht="12.95" customHeight="1">
      <c r="A16" s="29">
        <v>20</v>
      </c>
      <c r="B16" s="30">
        <f t="shared" si="0"/>
        <v>0.6399999999999999</v>
      </c>
      <c r="C16" s="28"/>
      <c r="D16" s="25"/>
      <c r="E16" s="26"/>
    </row>
    <row r="17" spans="1:5" ht="12.95" customHeight="1">
      <c r="A17" s="29">
        <v>35</v>
      </c>
      <c r="B17" s="30">
        <f t="shared" si="0"/>
        <v>0.42249999999999999</v>
      </c>
      <c r="C17" s="28"/>
      <c r="D17" s="25"/>
      <c r="E17" s="26"/>
    </row>
    <row r="18" spans="1:5" ht="12.95" customHeight="1">
      <c r="A18" s="29">
        <v>50</v>
      </c>
      <c r="B18" s="30">
        <f t="shared" si="0"/>
        <v>0.25</v>
      </c>
      <c r="C18" s="28"/>
      <c r="D18" s="25"/>
      <c r="E18" s="26"/>
    </row>
    <row r="19" spans="1:5" ht="12.95" customHeight="1">
      <c r="A19" s="29">
        <v>65</v>
      </c>
      <c r="B19" s="30">
        <f t="shared" si="0"/>
        <v>0.12250000000000005</v>
      </c>
      <c r="C19" s="28"/>
      <c r="D19" s="25"/>
      <c r="E19" s="26"/>
    </row>
    <row r="20" spans="1:5" ht="12.95" customHeight="1">
      <c r="A20" s="29">
        <v>80</v>
      </c>
      <c r="B20" s="30">
        <f t="shared" si="0"/>
        <v>3.9999999999999925E-2</v>
      </c>
      <c r="C20" s="28"/>
      <c r="D20" s="25"/>
      <c r="E20" s="26"/>
    </row>
    <row r="21" spans="1:5" ht="12.95" customHeight="1">
      <c r="A21" s="29">
        <v>95</v>
      </c>
      <c r="B21" s="30">
        <f t="shared" si="0"/>
        <v>2.4999999999999467E-3</v>
      </c>
      <c r="C21" s="28"/>
      <c r="D21" s="25"/>
      <c r="E21" s="26"/>
    </row>
    <row r="22" spans="1:5" ht="12.95" customHeight="1" thickBot="1">
      <c r="A22" s="33">
        <v>100</v>
      </c>
      <c r="B22" s="34">
        <f t="shared" si="0"/>
        <v>0</v>
      </c>
      <c r="C22" s="43"/>
      <c r="D22" s="31"/>
      <c r="E22" s="32"/>
    </row>
    <row r="23" spans="1:5" ht="12.95" customHeight="1" thickTop="1"/>
    <row r="24" spans="1:5" ht="12.95" customHeight="1" thickBot="1"/>
    <row r="25" spans="1:5" ht="30" customHeight="1" thickTop="1">
      <c r="A25" s="1" t="s">
        <v>0</v>
      </c>
      <c r="B25" s="2">
        <v>196</v>
      </c>
      <c r="C25" s="3" t="s">
        <v>1</v>
      </c>
      <c r="D25" s="4" t="s">
        <v>28</v>
      </c>
      <c r="E25" s="5" t="s">
        <v>19</v>
      </c>
    </row>
    <row r="26" spans="1:5" ht="30" customHeight="1">
      <c r="A26" s="6" t="s">
        <v>2</v>
      </c>
      <c r="B26" s="7" t="s">
        <v>21</v>
      </c>
      <c r="C26" s="8"/>
      <c r="D26" s="9" t="s">
        <v>32</v>
      </c>
      <c r="E26" s="10" t="s">
        <v>20</v>
      </c>
    </row>
    <row r="27" spans="1:5" ht="30" customHeight="1">
      <c r="A27" s="6" t="s">
        <v>3</v>
      </c>
      <c r="B27" s="7"/>
      <c r="C27" s="8"/>
      <c r="D27" s="9"/>
      <c r="E27" s="10"/>
    </row>
    <row r="28" spans="1:5" ht="30" customHeight="1" thickBot="1">
      <c r="A28" s="6" t="s">
        <v>4</v>
      </c>
      <c r="B28" s="7"/>
      <c r="C28" s="11"/>
      <c r="D28" s="12"/>
      <c r="E28" s="13"/>
    </row>
    <row r="29" spans="1:5" ht="30" customHeight="1">
      <c r="A29" s="6" t="s">
        <v>5</v>
      </c>
      <c r="B29" s="7" t="s">
        <v>22</v>
      </c>
      <c r="C29" s="14" t="s">
        <v>6</v>
      </c>
      <c r="D29" s="15">
        <v>20</v>
      </c>
      <c r="E29" s="16"/>
    </row>
    <row r="30" spans="1:5" ht="30" customHeight="1" thickBot="1">
      <c r="A30" s="17" t="s">
        <v>7</v>
      </c>
      <c r="B30" s="56" t="s">
        <v>53</v>
      </c>
      <c r="C30" s="18" t="s">
        <v>8</v>
      </c>
      <c r="D30" s="19">
        <f>IF(D29&lt;-50,"valor del indicador fuera de rango",IF(D29&lt;=0,1,IF(D29&lt;=50,-0.0004*D29^2+1,"valor del indicador fuera rango")))</f>
        <v>0.84</v>
      </c>
      <c r="E30" s="20"/>
    </row>
    <row r="31" spans="1:5" ht="30" customHeight="1">
      <c r="A31" s="21" t="s">
        <v>9</v>
      </c>
      <c r="B31" s="22" t="s">
        <v>8</v>
      </c>
      <c r="C31" s="57" t="s">
        <v>10</v>
      </c>
      <c r="D31" s="58"/>
      <c r="E31" s="59"/>
    </row>
    <row r="32" spans="1:5" ht="12.95" customHeight="1">
      <c r="A32" s="23">
        <v>-50</v>
      </c>
      <c r="B32" s="24">
        <v>1</v>
      </c>
      <c r="C32" s="25"/>
      <c r="D32" s="25"/>
      <c r="E32" s="26"/>
    </row>
    <row r="33" spans="1:5" ht="12.95" customHeight="1">
      <c r="A33" s="27">
        <v>-40</v>
      </c>
      <c r="B33" s="24">
        <v>1</v>
      </c>
      <c r="C33" s="28"/>
      <c r="D33" s="25"/>
      <c r="E33" s="26"/>
    </row>
    <row r="34" spans="1:5" ht="12.95" customHeight="1">
      <c r="A34" s="27">
        <f>+A33+10</f>
        <v>-30</v>
      </c>
      <c r="B34" s="24">
        <v>1</v>
      </c>
      <c r="C34" s="28"/>
      <c r="D34" s="25"/>
      <c r="E34" s="26"/>
    </row>
    <row r="35" spans="1:5" ht="12.95" customHeight="1">
      <c r="A35" s="27">
        <v>-25</v>
      </c>
      <c r="B35" s="24">
        <v>1</v>
      </c>
      <c r="C35" s="28"/>
      <c r="D35" s="25"/>
      <c r="E35" s="26"/>
    </row>
    <row r="36" spans="1:5" ht="12.95" customHeight="1">
      <c r="A36" s="27">
        <v>-20</v>
      </c>
      <c r="B36" s="24">
        <v>1</v>
      </c>
      <c r="C36" s="28"/>
      <c r="D36" s="25"/>
      <c r="E36" s="26"/>
    </row>
    <row r="37" spans="1:5" ht="12.95" customHeight="1">
      <c r="A37" s="27">
        <v>-15</v>
      </c>
      <c r="B37" s="24">
        <v>1</v>
      </c>
      <c r="C37" s="28"/>
      <c r="D37" s="25"/>
      <c r="E37" s="26"/>
    </row>
    <row r="38" spans="1:5" ht="12.95" customHeight="1">
      <c r="A38" s="27">
        <v>-10</v>
      </c>
      <c r="B38" s="24">
        <v>1</v>
      </c>
      <c r="C38" s="28"/>
      <c r="D38" s="25"/>
      <c r="E38" s="26"/>
    </row>
    <row r="39" spans="1:5" ht="12.95" customHeight="1">
      <c r="A39" s="27">
        <v>-5</v>
      </c>
      <c r="B39" s="24">
        <v>1</v>
      </c>
      <c r="C39" s="28"/>
      <c r="D39" s="25"/>
      <c r="E39" s="26"/>
    </row>
    <row r="40" spans="1:5" ht="12.95" customHeight="1">
      <c r="A40" s="29">
        <v>0</v>
      </c>
      <c r="B40" s="30">
        <f t="shared" ref="B40:B48" si="1">-0.0004*A40^2+1</f>
        <v>1</v>
      </c>
      <c r="C40" s="28"/>
      <c r="D40" s="25"/>
      <c r="E40" s="26"/>
    </row>
    <row r="41" spans="1:5" ht="12.95" customHeight="1">
      <c r="A41" s="29">
        <v>5</v>
      </c>
      <c r="B41" s="30">
        <f t="shared" si="1"/>
        <v>0.99</v>
      </c>
      <c r="C41" s="28"/>
      <c r="D41" s="25"/>
      <c r="E41" s="26"/>
    </row>
    <row r="42" spans="1:5" ht="12.95" customHeight="1">
      <c r="A42" s="29">
        <v>10</v>
      </c>
      <c r="B42" s="30">
        <f t="shared" si="1"/>
        <v>0.96</v>
      </c>
      <c r="C42" s="28"/>
      <c r="D42" s="25"/>
      <c r="E42" s="26"/>
    </row>
    <row r="43" spans="1:5" ht="12.95" customHeight="1">
      <c r="A43" s="29">
        <v>15</v>
      </c>
      <c r="B43" s="30">
        <f t="shared" si="1"/>
        <v>0.91</v>
      </c>
      <c r="C43" s="28"/>
      <c r="D43" s="25"/>
      <c r="E43" s="26"/>
    </row>
    <row r="44" spans="1:5" ht="12.95" customHeight="1">
      <c r="A44" s="29">
        <v>20</v>
      </c>
      <c r="B44" s="30">
        <f t="shared" si="1"/>
        <v>0.84</v>
      </c>
      <c r="C44" s="28"/>
      <c r="D44" s="25"/>
      <c r="E44" s="26"/>
    </row>
    <row r="45" spans="1:5" ht="12.95" customHeight="1">
      <c r="A45" s="29">
        <v>25</v>
      </c>
      <c r="B45" s="30">
        <f t="shared" si="1"/>
        <v>0.75</v>
      </c>
      <c r="C45" s="28"/>
      <c r="D45" s="25"/>
      <c r="E45" s="26"/>
    </row>
    <row r="46" spans="1:5" ht="12.95" customHeight="1">
      <c r="A46" s="29">
        <v>30</v>
      </c>
      <c r="B46" s="30">
        <f t="shared" si="1"/>
        <v>0.6399999999999999</v>
      </c>
      <c r="C46" s="28"/>
      <c r="D46" s="25"/>
      <c r="E46" s="26"/>
    </row>
    <row r="47" spans="1:5" ht="12.95" customHeight="1">
      <c r="A47" s="29">
        <v>40</v>
      </c>
      <c r="B47" s="30">
        <f t="shared" si="1"/>
        <v>0.36</v>
      </c>
      <c r="C47" s="28"/>
      <c r="D47" s="25"/>
      <c r="E47" s="26"/>
    </row>
    <row r="48" spans="1:5" ht="12.95" customHeight="1" thickBot="1">
      <c r="A48" s="33">
        <v>50</v>
      </c>
      <c r="B48" s="34">
        <f t="shared" si="1"/>
        <v>0</v>
      </c>
      <c r="C48" s="31"/>
      <c r="D48" s="31"/>
      <c r="E48" s="32"/>
    </row>
    <row r="49" spans="1:5" ht="12.95" customHeight="1" thickTop="1"/>
    <row r="50" spans="1:5" ht="12.95" customHeight="1" thickBot="1"/>
    <row r="51" spans="1:5" ht="30" customHeight="1" thickTop="1">
      <c r="A51" s="1" t="s">
        <v>0</v>
      </c>
      <c r="B51" s="2">
        <v>197</v>
      </c>
      <c r="C51" s="3" t="s">
        <v>1</v>
      </c>
      <c r="D51" s="4" t="s">
        <v>28</v>
      </c>
      <c r="E51" s="5" t="s">
        <v>16</v>
      </c>
    </row>
    <row r="52" spans="1:5" ht="30" customHeight="1">
      <c r="A52" s="6" t="s">
        <v>2</v>
      </c>
      <c r="B52" s="7" t="s">
        <v>23</v>
      </c>
      <c r="C52" s="8"/>
      <c r="D52" s="9" t="s">
        <v>33</v>
      </c>
      <c r="E52" s="10" t="s">
        <v>15</v>
      </c>
    </row>
    <row r="53" spans="1:5" ht="30" customHeight="1">
      <c r="A53" s="6" t="s">
        <v>3</v>
      </c>
      <c r="B53" s="7"/>
      <c r="C53" s="8"/>
      <c r="D53" s="9"/>
      <c r="E53" s="10"/>
    </row>
    <row r="54" spans="1:5" ht="30" customHeight="1" thickBot="1">
      <c r="A54" s="6" t="s">
        <v>4</v>
      </c>
      <c r="B54" s="7"/>
      <c r="C54" s="11"/>
      <c r="D54" s="12"/>
      <c r="E54" s="13"/>
    </row>
    <row r="55" spans="1:5" ht="30" customHeight="1">
      <c r="A55" s="6" t="s">
        <v>5</v>
      </c>
      <c r="B55" s="7" t="s">
        <v>18</v>
      </c>
      <c r="C55" s="14" t="s">
        <v>6</v>
      </c>
      <c r="D55" s="15">
        <v>4</v>
      </c>
      <c r="E55" s="16"/>
    </row>
    <row r="56" spans="1:5" ht="30" customHeight="1" thickBot="1">
      <c r="A56" s="17" t="s">
        <v>7</v>
      </c>
      <c r="B56" s="56" t="s">
        <v>53</v>
      </c>
      <c r="C56" s="18" t="s">
        <v>8</v>
      </c>
      <c r="D56" s="19">
        <f>IF(D55&lt;-100,"valor del indicador fuera de rango",IF(D55&lt;=0,1,IF(D55&lt;=100,0.0001*D55^2-0.02*D55+1,"valor del indicador fuera rango")))</f>
        <v>0.92159999999999997</v>
      </c>
      <c r="E56" s="20"/>
    </row>
    <row r="57" spans="1:5" ht="30" customHeight="1">
      <c r="A57" s="21" t="s">
        <v>9</v>
      </c>
      <c r="B57" s="22" t="s">
        <v>8</v>
      </c>
      <c r="C57" s="57" t="s">
        <v>10</v>
      </c>
      <c r="D57" s="58"/>
      <c r="E57" s="59"/>
    </row>
    <row r="58" spans="1:5" ht="12.95" customHeight="1">
      <c r="A58" s="23">
        <v>-100</v>
      </c>
      <c r="B58" s="24">
        <v>1</v>
      </c>
      <c r="C58" s="25"/>
      <c r="D58" s="25"/>
      <c r="E58" s="26"/>
    </row>
    <row r="59" spans="1:5" ht="12.95" customHeight="1">
      <c r="A59" s="27">
        <f>+A58+8</f>
        <v>-92</v>
      </c>
      <c r="B59" s="24">
        <v>1</v>
      </c>
      <c r="C59" s="28"/>
      <c r="D59" s="25"/>
      <c r="E59" s="26"/>
    </row>
    <row r="60" spans="1:5" ht="12.95" customHeight="1">
      <c r="A60" s="27">
        <f t="shared" ref="A60:A82" si="2">+A59+8</f>
        <v>-84</v>
      </c>
      <c r="B60" s="24">
        <v>1</v>
      </c>
      <c r="C60" s="28"/>
      <c r="D60" s="25"/>
      <c r="E60" s="26"/>
    </row>
    <row r="61" spans="1:5" ht="12.95" customHeight="1">
      <c r="A61" s="27">
        <f t="shared" si="2"/>
        <v>-76</v>
      </c>
      <c r="B61" s="24">
        <v>1</v>
      </c>
      <c r="C61" s="28"/>
      <c r="D61" s="25"/>
      <c r="E61" s="26"/>
    </row>
    <row r="62" spans="1:5" ht="12.95" customHeight="1">
      <c r="A62" s="27">
        <f t="shared" si="2"/>
        <v>-68</v>
      </c>
      <c r="B62" s="24">
        <v>1</v>
      </c>
      <c r="C62" s="28"/>
      <c r="D62" s="25"/>
      <c r="E62" s="26"/>
    </row>
    <row r="63" spans="1:5" ht="12.95" customHeight="1">
      <c r="A63" s="27">
        <f t="shared" si="2"/>
        <v>-60</v>
      </c>
      <c r="B63" s="24">
        <v>1</v>
      </c>
      <c r="C63" s="28"/>
      <c r="D63" s="25"/>
      <c r="E63" s="26"/>
    </row>
    <row r="64" spans="1:5" ht="12.95" customHeight="1">
      <c r="A64" s="27">
        <f t="shared" si="2"/>
        <v>-52</v>
      </c>
      <c r="B64" s="24">
        <v>1</v>
      </c>
      <c r="C64" s="28"/>
      <c r="D64" s="25"/>
      <c r="E64" s="26"/>
    </row>
    <row r="65" spans="1:5" ht="12.95" customHeight="1">
      <c r="A65" s="27">
        <f t="shared" si="2"/>
        <v>-44</v>
      </c>
      <c r="B65" s="24">
        <v>1</v>
      </c>
      <c r="C65" s="28"/>
      <c r="D65" s="25"/>
      <c r="E65" s="26"/>
    </row>
    <row r="66" spans="1:5" ht="12.95" customHeight="1">
      <c r="A66" s="27">
        <f t="shared" si="2"/>
        <v>-36</v>
      </c>
      <c r="B66" s="24">
        <v>1</v>
      </c>
      <c r="C66" s="28"/>
      <c r="D66" s="25"/>
      <c r="E66" s="26"/>
    </row>
    <row r="67" spans="1:5" ht="12.95" customHeight="1">
      <c r="A67" s="27">
        <f t="shared" si="2"/>
        <v>-28</v>
      </c>
      <c r="B67" s="24">
        <v>1</v>
      </c>
      <c r="C67" s="28"/>
      <c r="D67" s="25"/>
      <c r="E67" s="26"/>
    </row>
    <row r="68" spans="1:5" ht="12.95" customHeight="1">
      <c r="A68" s="27">
        <f t="shared" si="2"/>
        <v>-20</v>
      </c>
      <c r="B68" s="24">
        <v>1</v>
      </c>
      <c r="C68" s="28"/>
      <c r="D68" s="25"/>
      <c r="E68" s="26"/>
    </row>
    <row r="69" spans="1:5" ht="12.95" customHeight="1">
      <c r="A69" s="27">
        <f t="shared" si="2"/>
        <v>-12</v>
      </c>
      <c r="B69" s="24">
        <v>1</v>
      </c>
      <c r="C69" s="28"/>
      <c r="D69" s="25"/>
      <c r="E69" s="26"/>
    </row>
    <row r="70" spans="1:5" ht="12.95" customHeight="1">
      <c r="A70" s="27">
        <f t="shared" si="2"/>
        <v>-4</v>
      </c>
      <c r="B70" s="24">
        <v>1</v>
      </c>
      <c r="C70" s="28"/>
      <c r="D70" s="25"/>
      <c r="E70" s="26"/>
    </row>
    <row r="71" spans="1:5" ht="12.95" customHeight="1">
      <c r="A71" s="27">
        <v>0</v>
      </c>
      <c r="B71" s="24">
        <v>1</v>
      </c>
      <c r="C71" s="28"/>
      <c r="D71" s="25"/>
      <c r="E71" s="26"/>
    </row>
    <row r="72" spans="1:5" ht="12.95" customHeight="1">
      <c r="A72" s="29">
        <v>4</v>
      </c>
      <c r="B72" s="30">
        <f t="shared" ref="B72:B84" si="3">0.0001*A72^2-0.02*A72+1</f>
        <v>0.92159999999999997</v>
      </c>
      <c r="C72" s="28"/>
      <c r="D72" s="25"/>
      <c r="E72" s="26"/>
    </row>
    <row r="73" spans="1:5" ht="12.95" customHeight="1" thickBot="1">
      <c r="A73" s="29">
        <f t="shared" si="2"/>
        <v>12</v>
      </c>
      <c r="B73" s="30">
        <f t="shared" si="3"/>
        <v>0.77439999999999998</v>
      </c>
      <c r="C73" s="31"/>
      <c r="D73" s="31"/>
      <c r="E73" s="32"/>
    </row>
    <row r="74" spans="1:5" ht="12.95" customHeight="1" thickTop="1" thickBot="1">
      <c r="A74" s="29">
        <f t="shared" si="2"/>
        <v>20</v>
      </c>
      <c r="B74" s="30">
        <f t="shared" si="3"/>
        <v>0.6399999999999999</v>
      </c>
      <c r="C74" s="31"/>
      <c r="D74" s="31"/>
      <c r="E74" s="32"/>
    </row>
    <row r="75" spans="1:5" ht="12.95" customHeight="1" thickTop="1" thickBot="1">
      <c r="A75" s="29">
        <f t="shared" si="2"/>
        <v>28</v>
      </c>
      <c r="B75" s="30">
        <f t="shared" si="3"/>
        <v>0.51839999999999997</v>
      </c>
      <c r="C75" s="31"/>
      <c r="D75" s="31"/>
      <c r="E75" s="32"/>
    </row>
    <row r="76" spans="1:5" ht="12.95" customHeight="1" thickTop="1" thickBot="1">
      <c r="A76" s="29">
        <f t="shared" si="2"/>
        <v>36</v>
      </c>
      <c r="B76" s="30">
        <f t="shared" si="3"/>
        <v>0.40959999999999996</v>
      </c>
      <c r="C76" s="31"/>
      <c r="D76" s="31"/>
      <c r="E76" s="32"/>
    </row>
    <row r="77" spans="1:5" ht="12.95" customHeight="1" thickTop="1" thickBot="1">
      <c r="A77" s="29">
        <f t="shared" si="2"/>
        <v>44</v>
      </c>
      <c r="B77" s="30">
        <f t="shared" si="3"/>
        <v>0.31359999999999999</v>
      </c>
      <c r="C77" s="31"/>
      <c r="D77" s="31"/>
      <c r="E77" s="32"/>
    </row>
    <row r="78" spans="1:5" ht="12.95" customHeight="1" thickTop="1" thickBot="1">
      <c r="A78" s="29">
        <f t="shared" si="2"/>
        <v>52</v>
      </c>
      <c r="B78" s="30">
        <f t="shared" si="3"/>
        <v>0.23039999999999994</v>
      </c>
      <c r="C78" s="31"/>
      <c r="D78" s="31"/>
      <c r="E78" s="32"/>
    </row>
    <row r="79" spans="1:5" ht="12.95" customHeight="1" thickTop="1" thickBot="1">
      <c r="A79" s="29">
        <f t="shared" si="2"/>
        <v>60</v>
      </c>
      <c r="B79" s="30">
        <f t="shared" si="3"/>
        <v>0.16000000000000014</v>
      </c>
      <c r="C79" s="31"/>
      <c r="D79" s="31"/>
      <c r="E79" s="32"/>
    </row>
    <row r="80" spans="1:5" ht="12.95" customHeight="1" thickTop="1" thickBot="1">
      <c r="A80" s="29">
        <f t="shared" si="2"/>
        <v>68</v>
      </c>
      <c r="B80" s="30">
        <f t="shared" si="3"/>
        <v>0.10239999999999994</v>
      </c>
      <c r="C80" s="31"/>
      <c r="D80" s="31"/>
      <c r="E80" s="32"/>
    </row>
    <row r="81" spans="1:5" ht="12.95" customHeight="1" thickTop="1" thickBot="1">
      <c r="A81" s="29">
        <f t="shared" si="2"/>
        <v>76</v>
      </c>
      <c r="B81" s="30">
        <f t="shared" si="3"/>
        <v>5.7599999999999985E-2</v>
      </c>
      <c r="C81" s="31"/>
      <c r="D81" s="31"/>
      <c r="E81" s="32"/>
    </row>
    <row r="82" spans="1:5" ht="12.95" customHeight="1" thickTop="1" thickBot="1">
      <c r="A82" s="29">
        <f t="shared" si="2"/>
        <v>84</v>
      </c>
      <c r="B82" s="30">
        <f t="shared" si="3"/>
        <v>2.5600000000000067E-2</v>
      </c>
      <c r="C82" s="31"/>
      <c r="D82" s="31"/>
      <c r="E82" s="32"/>
    </row>
    <row r="83" spans="1:5" ht="12.95" customHeight="1" thickTop="1" thickBot="1">
      <c r="A83" s="44">
        <v>95</v>
      </c>
      <c r="B83" s="30">
        <f t="shared" si="3"/>
        <v>2.4999999999999467E-3</v>
      </c>
      <c r="C83" s="31"/>
      <c r="D83" s="31"/>
      <c r="E83" s="32"/>
    </row>
    <row r="84" spans="1:5" ht="12.95" customHeight="1" thickTop="1" thickBot="1">
      <c r="A84" s="33">
        <v>100</v>
      </c>
      <c r="B84" s="34">
        <f t="shared" si="3"/>
        <v>0</v>
      </c>
      <c r="C84" s="31"/>
      <c r="D84" s="31"/>
      <c r="E84" s="32"/>
    </row>
    <row r="85" spans="1:5" ht="12.95" customHeight="1" thickTop="1"/>
    <row r="86" spans="1:5" ht="12.95" customHeight="1" thickBot="1"/>
    <row r="87" spans="1:5" ht="30" customHeight="1" thickTop="1">
      <c r="A87" s="1" t="s">
        <v>0</v>
      </c>
      <c r="B87" s="2">
        <v>198</v>
      </c>
      <c r="C87" s="3" t="s">
        <v>1</v>
      </c>
      <c r="D87" s="4" t="s">
        <v>28</v>
      </c>
      <c r="E87" s="5" t="s">
        <v>19</v>
      </c>
    </row>
    <row r="88" spans="1:5" ht="30" customHeight="1">
      <c r="A88" s="6" t="s">
        <v>2</v>
      </c>
      <c r="B88" s="7" t="s">
        <v>24</v>
      </c>
      <c r="C88" s="8"/>
      <c r="D88" s="9" t="s">
        <v>32</v>
      </c>
      <c r="E88" s="10" t="s">
        <v>20</v>
      </c>
    </row>
    <row r="89" spans="1:5" ht="30" customHeight="1">
      <c r="A89" s="6" t="s">
        <v>3</v>
      </c>
      <c r="B89" s="7"/>
      <c r="C89" s="8"/>
      <c r="D89" s="9"/>
      <c r="E89" s="10"/>
    </row>
    <row r="90" spans="1:5" ht="30" customHeight="1" thickBot="1">
      <c r="A90" s="6" t="s">
        <v>4</v>
      </c>
      <c r="B90" s="7"/>
      <c r="C90" s="11"/>
      <c r="D90" s="12"/>
      <c r="E90" s="13"/>
    </row>
    <row r="91" spans="1:5" ht="30" customHeight="1">
      <c r="A91" s="6" t="s">
        <v>5</v>
      </c>
      <c r="B91" s="7" t="s">
        <v>22</v>
      </c>
      <c r="C91" s="14" t="s">
        <v>6</v>
      </c>
      <c r="D91" s="15">
        <v>30</v>
      </c>
      <c r="E91" s="16"/>
    </row>
    <row r="92" spans="1:5" ht="30" customHeight="1" thickBot="1">
      <c r="A92" s="17" t="s">
        <v>7</v>
      </c>
      <c r="B92" s="56" t="s">
        <v>53</v>
      </c>
      <c r="C92" s="18" t="s">
        <v>8</v>
      </c>
      <c r="D92" s="19">
        <f>IF(D91&lt;-50,"valor del indicador fuera de rango",IF(D91&lt;=0,1,IF(D91&lt;=50,-0.0004*D91^2+1,"valor del indicador fuera rango")))</f>
        <v>0.6399999999999999</v>
      </c>
      <c r="E92" s="20"/>
    </row>
    <row r="93" spans="1:5" ht="30" customHeight="1">
      <c r="A93" s="21" t="s">
        <v>9</v>
      </c>
      <c r="B93" s="22" t="s">
        <v>8</v>
      </c>
      <c r="C93" s="57" t="s">
        <v>10</v>
      </c>
      <c r="D93" s="58"/>
      <c r="E93" s="59"/>
    </row>
    <row r="94" spans="1:5" ht="12.95" customHeight="1">
      <c r="A94" s="23">
        <v>-50</v>
      </c>
      <c r="B94" s="24">
        <v>1</v>
      </c>
      <c r="C94" s="25"/>
      <c r="D94" s="25"/>
      <c r="E94" s="26"/>
    </row>
    <row r="95" spans="1:5" ht="12.95" customHeight="1">
      <c r="A95" s="27">
        <f>+A94+4</f>
        <v>-46</v>
      </c>
      <c r="B95" s="24">
        <v>1</v>
      </c>
      <c r="C95" s="28"/>
      <c r="D95" s="25"/>
      <c r="E95" s="26"/>
    </row>
    <row r="96" spans="1:5" ht="12.95" customHeight="1">
      <c r="A96" s="27">
        <f t="shared" ref="A96:A106" si="4">+A95+4</f>
        <v>-42</v>
      </c>
      <c r="B96" s="24">
        <v>1</v>
      </c>
      <c r="C96" s="28"/>
      <c r="D96" s="25"/>
      <c r="E96" s="26"/>
    </row>
    <row r="97" spans="1:5" ht="12.95" customHeight="1">
      <c r="A97" s="27">
        <f t="shared" si="4"/>
        <v>-38</v>
      </c>
      <c r="B97" s="24">
        <v>1</v>
      </c>
      <c r="C97" s="28"/>
      <c r="D97" s="25"/>
      <c r="E97" s="26"/>
    </row>
    <row r="98" spans="1:5" ht="12.95" customHeight="1">
      <c r="A98" s="27">
        <f t="shared" si="4"/>
        <v>-34</v>
      </c>
      <c r="B98" s="24">
        <v>1</v>
      </c>
      <c r="C98" s="28"/>
      <c r="D98" s="25"/>
      <c r="E98" s="26"/>
    </row>
    <row r="99" spans="1:5" ht="12.95" customHeight="1">
      <c r="A99" s="27">
        <f t="shared" si="4"/>
        <v>-30</v>
      </c>
      <c r="B99" s="24">
        <v>1</v>
      </c>
      <c r="C99" s="28"/>
      <c r="D99" s="25"/>
      <c r="E99" s="26"/>
    </row>
    <row r="100" spans="1:5" ht="12.95" customHeight="1">
      <c r="A100" s="27">
        <f t="shared" si="4"/>
        <v>-26</v>
      </c>
      <c r="B100" s="24">
        <v>1</v>
      </c>
      <c r="C100" s="28"/>
      <c r="D100" s="25"/>
      <c r="E100" s="26"/>
    </row>
    <row r="101" spans="1:5" ht="12.95" customHeight="1">
      <c r="A101" s="27">
        <f t="shared" si="4"/>
        <v>-22</v>
      </c>
      <c r="B101" s="24">
        <v>1</v>
      </c>
      <c r="C101" s="28"/>
      <c r="D101" s="25"/>
      <c r="E101" s="26"/>
    </row>
    <row r="102" spans="1:5" ht="12.95" customHeight="1">
      <c r="A102" s="27">
        <f t="shared" si="4"/>
        <v>-18</v>
      </c>
      <c r="B102" s="24">
        <v>1</v>
      </c>
      <c r="C102" s="28"/>
      <c r="D102" s="25"/>
      <c r="E102" s="26"/>
    </row>
    <row r="103" spans="1:5" ht="12.95" customHeight="1">
      <c r="A103" s="27">
        <f t="shared" si="4"/>
        <v>-14</v>
      </c>
      <c r="B103" s="24">
        <v>1</v>
      </c>
      <c r="C103" s="28"/>
      <c r="D103" s="25"/>
      <c r="E103" s="26"/>
    </row>
    <row r="104" spans="1:5" ht="12.95" customHeight="1">
      <c r="A104" s="27">
        <f t="shared" si="4"/>
        <v>-10</v>
      </c>
      <c r="B104" s="24">
        <v>1</v>
      </c>
      <c r="C104" s="28"/>
      <c r="D104" s="25"/>
      <c r="E104" s="26"/>
    </row>
    <row r="105" spans="1:5" ht="12.95" customHeight="1">
      <c r="A105" s="27">
        <f t="shared" si="4"/>
        <v>-6</v>
      </c>
      <c r="B105" s="24">
        <v>1</v>
      </c>
      <c r="C105" s="28"/>
      <c r="D105" s="25"/>
      <c r="E105" s="26"/>
    </row>
    <row r="106" spans="1:5" ht="12.95" customHeight="1">
      <c r="A106" s="27">
        <f t="shared" si="4"/>
        <v>-2</v>
      </c>
      <c r="B106" s="24">
        <v>1</v>
      </c>
      <c r="C106" s="28"/>
      <c r="D106" s="25"/>
      <c r="E106" s="26"/>
    </row>
    <row r="107" spans="1:5" ht="12.95" customHeight="1">
      <c r="A107" s="27">
        <v>0</v>
      </c>
      <c r="B107" s="24">
        <v>1</v>
      </c>
      <c r="C107" s="28"/>
      <c r="D107" s="25"/>
      <c r="E107" s="26"/>
    </row>
    <row r="108" spans="1:5" ht="12.95" customHeight="1">
      <c r="A108" s="29">
        <v>2</v>
      </c>
      <c r="B108" s="30">
        <f t="shared" ref="B108:B121" si="5">-0.0004*A108^2+1</f>
        <v>0.99839999999999995</v>
      </c>
      <c r="C108" s="28"/>
      <c r="D108" s="25"/>
      <c r="E108" s="26"/>
    </row>
    <row r="109" spans="1:5" ht="12.95" customHeight="1" thickBot="1">
      <c r="A109" s="29">
        <v>4</v>
      </c>
      <c r="B109" s="30">
        <f t="shared" si="5"/>
        <v>0.99360000000000004</v>
      </c>
      <c r="C109" s="31"/>
      <c r="D109" s="31"/>
      <c r="E109" s="32"/>
    </row>
    <row r="110" spans="1:5" ht="12.95" customHeight="1" thickTop="1" thickBot="1">
      <c r="A110" s="29">
        <v>6</v>
      </c>
      <c r="B110" s="30">
        <f t="shared" si="5"/>
        <v>0.98560000000000003</v>
      </c>
      <c r="C110" s="31"/>
      <c r="D110" s="31"/>
      <c r="E110" s="32"/>
    </row>
    <row r="111" spans="1:5" ht="12.95" customHeight="1" thickTop="1">
      <c r="A111" s="29">
        <v>8</v>
      </c>
      <c r="B111" s="30">
        <f t="shared" si="5"/>
        <v>0.97440000000000004</v>
      </c>
      <c r="C111" s="25"/>
      <c r="D111" s="25"/>
      <c r="E111" s="26"/>
    </row>
    <row r="112" spans="1:5" ht="12.95" customHeight="1">
      <c r="A112" s="29">
        <v>10</v>
      </c>
      <c r="B112" s="30">
        <f t="shared" si="5"/>
        <v>0.96</v>
      </c>
      <c r="C112" s="25"/>
      <c r="D112" s="25"/>
      <c r="E112" s="26"/>
    </row>
    <row r="113" spans="1:5" ht="12.95" customHeight="1">
      <c r="A113" s="29">
        <v>14</v>
      </c>
      <c r="B113" s="30">
        <f t="shared" si="5"/>
        <v>0.92159999999999997</v>
      </c>
      <c r="C113" s="25"/>
      <c r="D113" s="25"/>
      <c r="E113" s="26"/>
    </row>
    <row r="114" spans="1:5" ht="12.95" customHeight="1">
      <c r="A114" s="29">
        <v>18</v>
      </c>
      <c r="B114" s="30">
        <f t="shared" si="5"/>
        <v>0.87040000000000006</v>
      </c>
      <c r="C114" s="25"/>
      <c r="D114" s="25"/>
      <c r="E114" s="26"/>
    </row>
    <row r="115" spans="1:5" ht="12.95" customHeight="1">
      <c r="A115" s="29">
        <v>22</v>
      </c>
      <c r="B115" s="30">
        <f t="shared" si="5"/>
        <v>0.80640000000000001</v>
      </c>
      <c r="C115" s="25"/>
      <c r="D115" s="25"/>
      <c r="E115" s="26"/>
    </row>
    <row r="116" spans="1:5" ht="12.95" customHeight="1">
      <c r="A116" s="29">
        <v>26</v>
      </c>
      <c r="B116" s="30">
        <f t="shared" si="5"/>
        <v>0.72960000000000003</v>
      </c>
      <c r="C116" s="25"/>
      <c r="D116" s="25"/>
      <c r="E116" s="26"/>
    </row>
    <row r="117" spans="1:5" ht="12.95" customHeight="1">
      <c r="A117" s="29">
        <v>30</v>
      </c>
      <c r="B117" s="30">
        <f t="shared" si="5"/>
        <v>0.6399999999999999</v>
      </c>
      <c r="C117" s="25"/>
      <c r="D117" s="25"/>
      <c r="E117" s="26"/>
    </row>
    <row r="118" spans="1:5" ht="12.95" customHeight="1">
      <c r="A118" s="29">
        <v>34</v>
      </c>
      <c r="B118" s="30">
        <f t="shared" si="5"/>
        <v>0.53759999999999997</v>
      </c>
      <c r="C118" s="25"/>
      <c r="D118" s="25"/>
      <c r="E118" s="26"/>
    </row>
    <row r="119" spans="1:5" ht="12.95" customHeight="1">
      <c r="A119" s="29">
        <v>38</v>
      </c>
      <c r="B119" s="30">
        <f t="shared" si="5"/>
        <v>0.4224</v>
      </c>
      <c r="C119" s="25"/>
      <c r="D119" s="25"/>
      <c r="E119" s="26"/>
    </row>
    <row r="120" spans="1:5" ht="12.95" customHeight="1">
      <c r="A120" s="29">
        <v>46</v>
      </c>
      <c r="B120" s="30">
        <f t="shared" si="5"/>
        <v>0.15359999999999996</v>
      </c>
      <c r="C120" s="25"/>
      <c r="D120" s="25"/>
      <c r="E120" s="26"/>
    </row>
    <row r="121" spans="1:5" ht="12.95" customHeight="1" thickBot="1">
      <c r="A121" s="33">
        <v>50</v>
      </c>
      <c r="B121" s="34">
        <f t="shared" si="5"/>
        <v>0</v>
      </c>
      <c r="C121" s="31"/>
      <c r="D121" s="31"/>
      <c r="E121" s="32"/>
    </row>
    <row r="122" spans="1:5" ht="12.95" customHeight="1" thickTop="1"/>
    <row r="123" spans="1:5" ht="12.95" customHeight="1" thickBot="1"/>
    <row r="124" spans="1:5" ht="30" customHeight="1" thickTop="1">
      <c r="A124" s="1" t="s">
        <v>0</v>
      </c>
      <c r="B124" s="2">
        <v>199</v>
      </c>
      <c r="C124" s="3" t="s">
        <v>1</v>
      </c>
      <c r="D124" s="4" t="s">
        <v>28</v>
      </c>
      <c r="E124" s="5" t="s">
        <v>16</v>
      </c>
    </row>
    <row r="125" spans="1:5" ht="30" customHeight="1">
      <c r="A125" s="6" t="s">
        <v>2</v>
      </c>
      <c r="B125" s="7" t="s">
        <v>25</v>
      </c>
      <c r="C125" s="8"/>
      <c r="D125" s="9" t="s">
        <v>33</v>
      </c>
      <c r="E125" s="10" t="s">
        <v>15</v>
      </c>
    </row>
    <row r="126" spans="1:5" ht="30" customHeight="1">
      <c r="A126" s="6" t="s">
        <v>3</v>
      </c>
      <c r="B126" s="7"/>
      <c r="C126" s="8"/>
      <c r="D126" s="9"/>
      <c r="E126" s="10"/>
    </row>
    <row r="127" spans="1:5" ht="30" customHeight="1" thickBot="1">
      <c r="A127" s="6" t="s">
        <v>4</v>
      </c>
      <c r="B127" s="7"/>
      <c r="C127" s="11"/>
      <c r="D127" s="12"/>
      <c r="E127" s="13"/>
    </row>
    <row r="128" spans="1:5" ht="30" customHeight="1">
      <c r="A128" s="6" t="s">
        <v>5</v>
      </c>
      <c r="B128" s="7" t="s">
        <v>18</v>
      </c>
      <c r="C128" s="14" t="s">
        <v>6</v>
      </c>
      <c r="D128" s="15">
        <v>20</v>
      </c>
      <c r="E128" s="16"/>
    </row>
    <row r="129" spans="1:5" ht="30" customHeight="1" thickBot="1">
      <c r="A129" s="17" t="s">
        <v>7</v>
      </c>
      <c r="B129" s="56" t="s">
        <v>53</v>
      </c>
      <c r="C129" s="18" t="s">
        <v>8</v>
      </c>
      <c r="D129" s="19">
        <f>IF(D128&lt;-100,"valor del indicador fuera de rango",IF(D128&lt;=0,1,IF(D128&lt;=100,0.0001*D128^2-0.02*D128+1,"valor del indicador fuera rango")))</f>
        <v>0.6399999999999999</v>
      </c>
      <c r="E129" s="20"/>
    </row>
    <row r="130" spans="1:5" ht="30" customHeight="1">
      <c r="A130" s="21" t="s">
        <v>9</v>
      </c>
      <c r="B130" s="22" t="s">
        <v>8</v>
      </c>
      <c r="C130" s="57" t="s">
        <v>10</v>
      </c>
      <c r="D130" s="58"/>
      <c r="E130" s="59"/>
    </row>
    <row r="131" spans="1:5" ht="12.95" customHeight="1">
      <c r="A131" s="23">
        <v>-100</v>
      </c>
      <c r="B131" s="24">
        <v>1</v>
      </c>
      <c r="C131" s="25"/>
      <c r="D131" s="25"/>
      <c r="E131" s="26"/>
    </row>
    <row r="132" spans="1:5" ht="12.95" customHeight="1">
      <c r="A132" s="27">
        <f>+A131+8</f>
        <v>-92</v>
      </c>
      <c r="B132" s="24">
        <v>1</v>
      </c>
      <c r="C132" s="28"/>
      <c r="D132" s="25"/>
      <c r="E132" s="26"/>
    </row>
    <row r="133" spans="1:5" ht="12.95" customHeight="1">
      <c r="A133" s="27">
        <f t="shared" ref="A133:A143" si="6">+A132+8</f>
        <v>-84</v>
      </c>
      <c r="B133" s="24">
        <v>1</v>
      </c>
      <c r="C133" s="28"/>
      <c r="D133" s="25"/>
      <c r="E133" s="26"/>
    </row>
    <row r="134" spans="1:5" ht="12.95" customHeight="1">
      <c r="A134" s="27">
        <f t="shared" si="6"/>
        <v>-76</v>
      </c>
      <c r="B134" s="24">
        <v>1</v>
      </c>
      <c r="C134" s="28"/>
      <c r="D134" s="25"/>
      <c r="E134" s="26"/>
    </row>
    <row r="135" spans="1:5" ht="12.95" customHeight="1">
      <c r="A135" s="27">
        <f t="shared" si="6"/>
        <v>-68</v>
      </c>
      <c r="B135" s="24">
        <v>1</v>
      </c>
      <c r="C135" s="28"/>
      <c r="D135" s="25"/>
      <c r="E135" s="26"/>
    </row>
    <row r="136" spans="1:5" ht="12.95" customHeight="1">
      <c r="A136" s="27">
        <f t="shared" si="6"/>
        <v>-60</v>
      </c>
      <c r="B136" s="24">
        <v>1</v>
      </c>
      <c r="C136" s="28"/>
      <c r="D136" s="25"/>
      <c r="E136" s="26"/>
    </row>
    <row r="137" spans="1:5" ht="12.95" customHeight="1">
      <c r="A137" s="27">
        <f t="shared" si="6"/>
        <v>-52</v>
      </c>
      <c r="B137" s="24">
        <v>1</v>
      </c>
      <c r="C137" s="28"/>
      <c r="D137" s="25"/>
      <c r="E137" s="26"/>
    </row>
    <row r="138" spans="1:5" ht="12.95" customHeight="1">
      <c r="A138" s="27">
        <f t="shared" si="6"/>
        <v>-44</v>
      </c>
      <c r="B138" s="24">
        <v>1</v>
      </c>
      <c r="C138" s="28"/>
      <c r="D138" s="25"/>
      <c r="E138" s="26"/>
    </row>
    <row r="139" spans="1:5" ht="12.95" customHeight="1">
      <c r="A139" s="27">
        <f t="shared" si="6"/>
        <v>-36</v>
      </c>
      <c r="B139" s="24">
        <v>1</v>
      </c>
      <c r="C139" s="28"/>
      <c r="D139" s="25"/>
      <c r="E139" s="26"/>
    </row>
    <row r="140" spans="1:5" ht="12.95" customHeight="1">
      <c r="A140" s="27">
        <f t="shared" si="6"/>
        <v>-28</v>
      </c>
      <c r="B140" s="24">
        <v>1</v>
      </c>
      <c r="C140" s="28"/>
      <c r="D140" s="25"/>
      <c r="E140" s="26"/>
    </row>
    <row r="141" spans="1:5" ht="12.95" customHeight="1">
      <c r="A141" s="27">
        <f t="shared" si="6"/>
        <v>-20</v>
      </c>
      <c r="B141" s="24">
        <v>1</v>
      </c>
      <c r="C141" s="28"/>
      <c r="D141" s="25"/>
      <c r="E141" s="26"/>
    </row>
    <row r="142" spans="1:5" ht="12.95" customHeight="1">
      <c r="A142" s="27">
        <f t="shared" si="6"/>
        <v>-12</v>
      </c>
      <c r="B142" s="24">
        <v>1</v>
      </c>
      <c r="C142" s="28"/>
      <c r="D142" s="25"/>
      <c r="E142" s="26"/>
    </row>
    <row r="143" spans="1:5" ht="12.95" customHeight="1">
      <c r="A143" s="27">
        <f t="shared" si="6"/>
        <v>-4</v>
      </c>
      <c r="B143" s="24">
        <v>1</v>
      </c>
      <c r="C143" s="28"/>
      <c r="D143" s="25"/>
      <c r="E143" s="26"/>
    </row>
    <row r="144" spans="1:5" ht="12.95" customHeight="1">
      <c r="A144" s="27">
        <v>0</v>
      </c>
      <c r="B144" s="24">
        <v>1</v>
      </c>
      <c r="C144" s="28"/>
      <c r="D144" s="25"/>
      <c r="E144" s="26"/>
    </row>
    <row r="145" spans="1:5" ht="12.95" customHeight="1">
      <c r="A145" s="29">
        <v>4</v>
      </c>
      <c r="B145" s="30">
        <f t="shared" ref="B145:B157" si="7">0.0001*A145^2-0.02*A145+1</f>
        <v>0.92159999999999997</v>
      </c>
      <c r="C145" s="28"/>
      <c r="D145" s="25"/>
      <c r="E145" s="26"/>
    </row>
    <row r="146" spans="1:5" ht="12.95" customHeight="1" thickBot="1">
      <c r="A146" s="29">
        <f>+A145+8</f>
        <v>12</v>
      </c>
      <c r="B146" s="30">
        <f t="shared" si="7"/>
        <v>0.77439999999999998</v>
      </c>
      <c r="C146" s="31"/>
      <c r="D146" s="31"/>
      <c r="E146" s="32"/>
    </row>
    <row r="147" spans="1:5" ht="12.95" customHeight="1" thickTop="1" thickBot="1">
      <c r="A147" s="29">
        <f>+A146+8</f>
        <v>20</v>
      </c>
      <c r="B147" s="30">
        <f t="shared" si="7"/>
        <v>0.6399999999999999</v>
      </c>
      <c r="C147" s="31"/>
      <c r="D147" s="31"/>
      <c r="E147" s="32"/>
    </row>
    <row r="148" spans="1:5" ht="12.95" customHeight="1" thickTop="1" thickBot="1">
      <c r="A148" s="29">
        <f>+A147+8</f>
        <v>28</v>
      </c>
      <c r="B148" s="30">
        <f t="shared" si="7"/>
        <v>0.51839999999999997</v>
      </c>
      <c r="C148" s="31"/>
      <c r="D148" s="31"/>
      <c r="E148" s="32"/>
    </row>
    <row r="149" spans="1:5" ht="12.95" customHeight="1" thickTop="1" thickBot="1">
      <c r="A149" s="29">
        <f>+A148+8</f>
        <v>36</v>
      </c>
      <c r="B149" s="30">
        <f t="shared" si="7"/>
        <v>0.40959999999999996</v>
      </c>
      <c r="C149" s="31"/>
      <c r="D149" s="31"/>
      <c r="E149" s="32"/>
    </row>
    <row r="150" spans="1:5" ht="12.95" customHeight="1" thickTop="1" thickBot="1">
      <c r="A150" s="29">
        <v>44</v>
      </c>
      <c r="B150" s="30">
        <f t="shared" si="7"/>
        <v>0.31359999999999999</v>
      </c>
      <c r="C150" s="31"/>
      <c r="D150" s="31"/>
      <c r="E150" s="32"/>
    </row>
    <row r="151" spans="1:5" ht="12.95" customHeight="1" thickTop="1" thickBot="1">
      <c r="A151" s="29">
        <v>52</v>
      </c>
      <c r="B151" s="30">
        <f t="shared" si="7"/>
        <v>0.23039999999999994</v>
      </c>
      <c r="C151" s="31"/>
      <c r="D151" s="31"/>
      <c r="E151" s="32"/>
    </row>
    <row r="152" spans="1:5" ht="12.95" customHeight="1" thickTop="1" thickBot="1">
      <c r="A152" s="29">
        <v>60</v>
      </c>
      <c r="B152" s="30">
        <f t="shared" si="7"/>
        <v>0.16000000000000014</v>
      </c>
      <c r="C152" s="31"/>
      <c r="D152" s="31"/>
      <c r="E152" s="32"/>
    </row>
    <row r="153" spans="1:5" ht="12.95" customHeight="1" thickTop="1" thickBot="1">
      <c r="A153" s="29">
        <v>68</v>
      </c>
      <c r="B153" s="30">
        <f t="shared" si="7"/>
        <v>0.10239999999999994</v>
      </c>
      <c r="C153" s="31"/>
      <c r="D153" s="31"/>
      <c r="E153" s="32"/>
    </row>
    <row r="154" spans="1:5" ht="12.95" customHeight="1" thickTop="1" thickBot="1">
      <c r="A154" s="29">
        <v>76</v>
      </c>
      <c r="B154" s="30">
        <f t="shared" si="7"/>
        <v>5.7599999999999985E-2</v>
      </c>
      <c r="C154" s="31"/>
      <c r="D154" s="31"/>
      <c r="E154" s="32"/>
    </row>
    <row r="155" spans="1:5" ht="12.95" customHeight="1" thickTop="1" thickBot="1">
      <c r="A155" s="29">
        <v>84</v>
      </c>
      <c r="B155" s="30">
        <f t="shared" si="7"/>
        <v>2.5600000000000067E-2</v>
      </c>
      <c r="C155" s="31"/>
      <c r="D155" s="31"/>
      <c r="E155" s="32"/>
    </row>
    <row r="156" spans="1:5" ht="12.95" customHeight="1" thickTop="1" thickBot="1">
      <c r="A156" s="44">
        <v>95</v>
      </c>
      <c r="B156" s="30">
        <f t="shared" si="7"/>
        <v>2.4999999999999467E-3</v>
      </c>
      <c r="C156" s="31"/>
      <c r="D156" s="31"/>
      <c r="E156" s="32"/>
    </row>
    <row r="157" spans="1:5" ht="12.95" customHeight="1" thickTop="1" thickBot="1">
      <c r="A157" s="33">
        <v>100</v>
      </c>
      <c r="B157" s="45">
        <f t="shared" si="7"/>
        <v>0</v>
      </c>
      <c r="C157" s="31"/>
      <c r="D157" s="31"/>
      <c r="E157" s="32"/>
    </row>
    <row r="158" spans="1:5" ht="12.95" customHeight="1" thickTop="1"/>
    <row r="159" spans="1:5" ht="12.95" customHeight="1" thickBot="1"/>
    <row r="160" spans="1:5" ht="30" customHeight="1" thickTop="1">
      <c r="A160" s="1" t="s">
        <v>0</v>
      </c>
      <c r="B160" s="2">
        <v>200</v>
      </c>
      <c r="C160" s="3" t="s">
        <v>1</v>
      </c>
      <c r="D160" s="4" t="s">
        <v>28</v>
      </c>
      <c r="E160" s="5" t="s">
        <v>19</v>
      </c>
    </row>
    <row r="161" spans="1:5" ht="30" customHeight="1">
      <c r="A161" s="6" t="s">
        <v>2</v>
      </c>
      <c r="B161" s="7" t="s">
        <v>26</v>
      </c>
      <c r="C161" s="8"/>
      <c r="D161" s="9" t="s">
        <v>32</v>
      </c>
      <c r="E161" s="10" t="s">
        <v>20</v>
      </c>
    </row>
    <row r="162" spans="1:5" ht="30" customHeight="1">
      <c r="A162" s="6" t="s">
        <v>3</v>
      </c>
      <c r="B162" s="7"/>
      <c r="C162" s="8"/>
      <c r="D162" s="9"/>
      <c r="E162" s="10"/>
    </row>
    <row r="163" spans="1:5" ht="30" customHeight="1" thickBot="1">
      <c r="A163" s="6" t="s">
        <v>4</v>
      </c>
      <c r="B163" s="7"/>
      <c r="C163" s="11"/>
      <c r="D163" s="12"/>
      <c r="E163" s="13"/>
    </row>
    <row r="164" spans="1:5" ht="30" customHeight="1">
      <c r="A164" s="6" t="s">
        <v>5</v>
      </c>
      <c r="B164" s="7" t="s">
        <v>22</v>
      </c>
      <c r="C164" s="14" t="s">
        <v>6</v>
      </c>
      <c r="D164" s="15">
        <v>30</v>
      </c>
      <c r="E164" s="16"/>
    </row>
    <row r="165" spans="1:5" ht="30" customHeight="1" thickBot="1">
      <c r="A165" s="17" t="s">
        <v>7</v>
      </c>
      <c r="B165" s="56" t="s">
        <v>53</v>
      </c>
      <c r="C165" s="18" t="s">
        <v>8</v>
      </c>
      <c r="D165" s="19">
        <f>IF(D164&lt;-50,"valor del indicador fuera de rango",IF(D164&lt;=0,1,IF(D164&lt;=50,-0.0004*D164^2+1,"valor del indicador fuera rango")))</f>
        <v>0.6399999999999999</v>
      </c>
      <c r="E165" s="20"/>
    </row>
    <row r="166" spans="1:5" ht="30" customHeight="1">
      <c r="A166" s="21" t="s">
        <v>9</v>
      </c>
      <c r="B166" s="22" t="s">
        <v>8</v>
      </c>
      <c r="C166" s="57" t="s">
        <v>10</v>
      </c>
      <c r="D166" s="58"/>
      <c r="E166" s="59"/>
    </row>
    <row r="167" spans="1:5" ht="12.95" customHeight="1">
      <c r="A167" s="23">
        <v>-50</v>
      </c>
      <c r="B167" s="24">
        <v>1</v>
      </c>
      <c r="C167" s="25"/>
      <c r="D167" s="25"/>
      <c r="E167" s="26"/>
    </row>
    <row r="168" spans="1:5" ht="12.95" customHeight="1">
      <c r="A168" s="27">
        <f>+A167+4</f>
        <v>-46</v>
      </c>
      <c r="B168" s="24">
        <v>1</v>
      </c>
      <c r="C168" s="28"/>
      <c r="D168" s="25"/>
      <c r="E168" s="26"/>
    </row>
    <row r="169" spans="1:5" ht="12.95" customHeight="1">
      <c r="A169" s="27">
        <f t="shared" ref="A169:A179" si="8">+A168+4</f>
        <v>-42</v>
      </c>
      <c r="B169" s="24">
        <v>1</v>
      </c>
      <c r="C169" s="28"/>
      <c r="D169" s="25"/>
      <c r="E169" s="26"/>
    </row>
    <row r="170" spans="1:5" ht="12.95" customHeight="1">
      <c r="A170" s="27">
        <f t="shared" si="8"/>
        <v>-38</v>
      </c>
      <c r="B170" s="24">
        <v>1</v>
      </c>
      <c r="C170" s="28"/>
      <c r="D170" s="25"/>
      <c r="E170" s="26"/>
    </row>
    <row r="171" spans="1:5" ht="12.95" customHeight="1">
      <c r="A171" s="27">
        <f t="shared" si="8"/>
        <v>-34</v>
      </c>
      <c r="B171" s="24">
        <v>1</v>
      </c>
      <c r="C171" s="28"/>
      <c r="D171" s="25"/>
      <c r="E171" s="26"/>
    </row>
    <row r="172" spans="1:5" ht="12.95" customHeight="1">
      <c r="A172" s="27">
        <f t="shared" si="8"/>
        <v>-30</v>
      </c>
      <c r="B172" s="24">
        <v>1</v>
      </c>
      <c r="C172" s="28"/>
      <c r="D172" s="25"/>
      <c r="E172" s="26"/>
    </row>
    <row r="173" spans="1:5" ht="12.95" customHeight="1">
      <c r="A173" s="27">
        <f t="shared" si="8"/>
        <v>-26</v>
      </c>
      <c r="B173" s="24">
        <v>1</v>
      </c>
      <c r="C173" s="28"/>
      <c r="D173" s="25"/>
      <c r="E173" s="26"/>
    </row>
    <row r="174" spans="1:5" ht="12.95" customHeight="1">
      <c r="A174" s="27">
        <f t="shared" si="8"/>
        <v>-22</v>
      </c>
      <c r="B174" s="24">
        <v>1</v>
      </c>
      <c r="C174" s="28"/>
      <c r="D174" s="25"/>
      <c r="E174" s="26"/>
    </row>
    <row r="175" spans="1:5" ht="12.95" customHeight="1">
      <c r="A175" s="27">
        <f t="shared" si="8"/>
        <v>-18</v>
      </c>
      <c r="B175" s="24">
        <v>1</v>
      </c>
      <c r="C175" s="28"/>
      <c r="D175" s="25"/>
      <c r="E175" s="26"/>
    </row>
    <row r="176" spans="1:5" ht="12.95" customHeight="1">
      <c r="A176" s="27">
        <f t="shared" si="8"/>
        <v>-14</v>
      </c>
      <c r="B176" s="24">
        <v>1</v>
      </c>
      <c r="C176" s="28"/>
      <c r="D176" s="25"/>
      <c r="E176" s="26"/>
    </row>
    <row r="177" spans="1:5" ht="12.95" customHeight="1">
      <c r="A177" s="27">
        <f t="shared" si="8"/>
        <v>-10</v>
      </c>
      <c r="B177" s="24">
        <v>1</v>
      </c>
      <c r="C177" s="28"/>
      <c r="D177" s="25"/>
      <c r="E177" s="26"/>
    </row>
    <row r="178" spans="1:5" ht="12.95" customHeight="1">
      <c r="A178" s="27">
        <f t="shared" si="8"/>
        <v>-6</v>
      </c>
      <c r="B178" s="24">
        <v>1</v>
      </c>
      <c r="C178" s="28"/>
      <c r="D178" s="25"/>
      <c r="E178" s="26"/>
    </row>
    <row r="179" spans="1:5" ht="12.95" customHeight="1">
      <c r="A179" s="27">
        <f t="shared" si="8"/>
        <v>-2</v>
      </c>
      <c r="B179" s="24">
        <v>1</v>
      </c>
      <c r="C179" s="28"/>
      <c r="D179" s="25"/>
      <c r="E179" s="26"/>
    </row>
    <row r="180" spans="1:5" ht="12.95" customHeight="1">
      <c r="A180" s="27">
        <v>0</v>
      </c>
      <c r="B180" s="24">
        <v>1</v>
      </c>
      <c r="C180" s="28"/>
      <c r="D180" s="25"/>
      <c r="E180" s="26"/>
    </row>
    <row r="181" spans="1:5" ht="12.95" customHeight="1">
      <c r="A181" s="29">
        <v>2</v>
      </c>
      <c r="B181" s="30">
        <f t="shared" ref="B181:B194" si="9">-0.0004*A181^2+1</f>
        <v>0.99839999999999995</v>
      </c>
      <c r="C181" s="28"/>
      <c r="D181" s="25"/>
      <c r="E181" s="26"/>
    </row>
    <row r="182" spans="1:5" ht="12.95" customHeight="1" thickBot="1">
      <c r="A182" s="29">
        <v>4</v>
      </c>
      <c r="B182" s="30">
        <f t="shared" si="9"/>
        <v>0.99360000000000004</v>
      </c>
      <c r="C182" s="31"/>
      <c r="D182" s="31"/>
      <c r="E182" s="32"/>
    </row>
    <row r="183" spans="1:5" ht="12.95" customHeight="1" thickTop="1" thickBot="1">
      <c r="A183" s="29">
        <v>6</v>
      </c>
      <c r="B183" s="30">
        <f t="shared" si="9"/>
        <v>0.98560000000000003</v>
      </c>
      <c r="C183" s="31"/>
      <c r="D183" s="31"/>
      <c r="E183" s="32"/>
    </row>
    <row r="184" spans="1:5" ht="12.95" customHeight="1" thickTop="1">
      <c r="A184" s="29">
        <v>8</v>
      </c>
      <c r="B184" s="30">
        <f t="shared" si="9"/>
        <v>0.97440000000000004</v>
      </c>
      <c r="C184" s="25"/>
      <c r="D184" s="25"/>
      <c r="E184" s="26"/>
    </row>
    <row r="185" spans="1:5" ht="12.95" customHeight="1">
      <c r="A185" s="29">
        <v>10</v>
      </c>
      <c r="B185" s="30">
        <f t="shared" si="9"/>
        <v>0.96</v>
      </c>
      <c r="C185" s="25"/>
      <c r="D185" s="25"/>
      <c r="E185" s="26"/>
    </row>
    <row r="186" spans="1:5" ht="12.95" customHeight="1">
      <c r="A186" s="29">
        <v>14</v>
      </c>
      <c r="B186" s="30">
        <f t="shared" si="9"/>
        <v>0.92159999999999997</v>
      </c>
      <c r="C186" s="25"/>
      <c r="D186" s="25"/>
      <c r="E186" s="26"/>
    </row>
    <row r="187" spans="1:5" ht="12.95" customHeight="1">
      <c r="A187" s="29">
        <v>18</v>
      </c>
      <c r="B187" s="30">
        <f t="shared" si="9"/>
        <v>0.87040000000000006</v>
      </c>
      <c r="C187" s="25"/>
      <c r="D187" s="25"/>
      <c r="E187" s="26"/>
    </row>
    <row r="188" spans="1:5" ht="12.95" customHeight="1">
      <c r="A188" s="29">
        <v>22</v>
      </c>
      <c r="B188" s="30">
        <f t="shared" si="9"/>
        <v>0.80640000000000001</v>
      </c>
      <c r="C188" s="25"/>
      <c r="D188" s="25"/>
      <c r="E188" s="26"/>
    </row>
    <row r="189" spans="1:5" ht="12.95" customHeight="1">
      <c r="A189" s="29">
        <v>26</v>
      </c>
      <c r="B189" s="30">
        <f t="shared" si="9"/>
        <v>0.72960000000000003</v>
      </c>
      <c r="C189" s="25"/>
      <c r="D189" s="25"/>
      <c r="E189" s="26"/>
    </row>
    <row r="190" spans="1:5" ht="12.95" customHeight="1">
      <c r="A190" s="29">
        <v>30</v>
      </c>
      <c r="B190" s="30">
        <f t="shared" si="9"/>
        <v>0.6399999999999999</v>
      </c>
      <c r="C190" s="25"/>
      <c r="D190" s="25"/>
      <c r="E190" s="26"/>
    </row>
    <row r="191" spans="1:5" ht="12.95" customHeight="1">
      <c r="A191" s="29">
        <v>34</v>
      </c>
      <c r="B191" s="30">
        <f t="shared" si="9"/>
        <v>0.53759999999999997</v>
      </c>
      <c r="C191" s="25"/>
      <c r="D191" s="25"/>
      <c r="E191" s="26"/>
    </row>
    <row r="192" spans="1:5" ht="12.95" customHeight="1">
      <c r="A192" s="29">
        <v>38</v>
      </c>
      <c r="B192" s="30">
        <f t="shared" si="9"/>
        <v>0.4224</v>
      </c>
      <c r="C192" s="25"/>
      <c r="D192" s="25"/>
      <c r="E192" s="26"/>
    </row>
    <row r="193" spans="1:5" ht="12.95" customHeight="1">
      <c r="A193" s="29">
        <v>46</v>
      </c>
      <c r="B193" s="30">
        <f t="shared" si="9"/>
        <v>0.15359999999999996</v>
      </c>
      <c r="C193" s="25"/>
      <c r="D193" s="25"/>
      <c r="E193" s="26"/>
    </row>
    <row r="194" spans="1:5" ht="12.95" customHeight="1" thickBot="1">
      <c r="A194" s="33">
        <v>50</v>
      </c>
      <c r="B194" s="34">
        <f t="shared" si="9"/>
        <v>0</v>
      </c>
      <c r="C194" s="31"/>
      <c r="D194" s="31"/>
      <c r="E194" s="32"/>
    </row>
    <row r="195" spans="1:5" ht="12.95" customHeight="1" thickTop="1"/>
    <row r="196" spans="1:5" ht="12.95" customHeight="1" thickBot="1"/>
    <row r="197" spans="1:5" ht="30" customHeight="1" thickTop="1">
      <c r="A197" s="1" t="s">
        <v>0</v>
      </c>
      <c r="B197" s="2">
        <v>201</v>
      </c>
      <c r="C197" s="3" t="s">
        <v>1</v>
      </c>
      <c r="D197" s="4" t="s">
        <v>28</v>
      </c>
      <c r="E197" s="5" t="s">
        <v>29</v>
      </c>
    </row>
    <row r="198" spans="1:5" ht="30" customHeight="1">
      <c r="A198" s="6" t="s">
        <v>2</v>
      </c>
      <c r="B198" s="7" t="s">
        <v>34</v>
      </c>
      <c r="C198" s="8"/>
      <c r="D198" s="9" t="s">
        <v>31</v>
      </c>
      <c r="E198" s="10" t="s">
        <v>27</v>
      </c>
    </row>
    <row r="199" spans="1:5" ht="30" customHeight="1">
      <c r="A199" s="6" t="s">
        <v>3</v>
      </c>
      <c r="B199" s="7"/>
      <c r="C199" s="8"/>
      <c r="D199" s="9"/>
      <c r="E199" s="10"/>
    </row>
    <row r="200" spans="1:5" ht="30" customHeight="1" thickBot="1">
      <c r="A200" s="6" t="s">
        <v>4</v>
      </c>
      <c r="B200" s="7"/>
      <c r="C200" s="11"/>
      <c r="D200" s="12"/>
      <c r="E200" s="13"/>
    </row>
    <row r="201" spans="1:5" ht="30" customHeight="1">
      <c r="A201" s="6" t="s">
        <v>5</v>
      </c>
      <c r="B201" s="7" t="s">
        <v>18</v>
      </c>
      <c r="C201" s="14" t="s">
        <v>6</v>
      </c>
      <c r="D201" s="15">
        <v>10</v>
      </c>
      <c r="E201" s="16"/>
    </row>
    <row r="202" spans="1:5" ht="30" customHeight="1" thickBot="1">
      <c r="A202" s="17" t="s">
        <v>7</v>
      </c>
      <c r="B202" s="56" t="s">
        <v>53</v>
      </c>
      <c r="C202" s="18" t="s">
        <v>8</v>
      </c>
      <c r="D202" s="19">
        <f>IF(D201&lt;-100,"valor del indicador fuera de rango",IF(D201&lt;=0,1,IF(D201&lt;=100,0.0001*D201^2-0.02*D201+1)))</f>
        <v>0.81</v>
      </c>
      <c r="E202" s="20"/>
    </row>
    <row r="203" spans="1:5" ht="30" customHeight="1">
      <c r="A203" s="21" t="s">
        <v>9</v>
      </c>
      <c r="B203" s="22" t="s">
        <v>8</v>
      </c>
      <c r="C203" s="57" t="s">
        <v>10</v>
      </c>
      <c r="D203" s="58"/>
      <c r="E203" s="59"/>
    </row>
    <row r="204" spans="1:5" ht="12.95" customHeight="1">
      <c r="A204" s="23">
        <v>-100</v>
      </c>
      <c r="B204" s="24">
        <v>1</v>
      </c>
      <c r="C204" s="25"/>
      <c r="D204" s="25"/>
      <c r="E204" s="26"/>
    </row>
    <row r="205" spans="1:5" ht="12.95" customHeight="1">
      <c r="A205" s="27">
        <f>+A204+6</f>
        <v>-94</v>
      </c>
      <c r="B205" s="24">
        <v>1</v>
      </c>
      <c r="C205" s="28"/>
      <c r="D205" s="25"/>
      <c r="E205" s="26"/>
    </row>
    <row r="206" spans="1:5" ht="12.95" customHeight="1">
      <c r="A206" s="27">
        <f t="shared" ref="A206:A235" si="10">+A205+6</f>
        <v>-88</v>
      </c>
      <c r="B206" s="24">
        <v>1</v>
      </c>
      <c r="C206" s="28"/>
      <c r="D206" s="25"/>
      <c r="E206" s="26"/>
    </row>
    <row r="207" spans="1:5" ht="12.95" customHeight="1">
      <c r="A207" s="27">
        <f t="shared" si="10"/>
        <v>-82</v>
      </c>
      <c r="B207" s="24">
        <v>1</v>
      </c>
      <c r="C207" s="28"/>
      <c r="D207" s="25"/>
      <c r="E207" s="26"/>
    </row>
    <row r="208" spans="1:5" ht="12.95" customHeight="1">
      <c r="A208" s="27">
        <f t="shared" si="10"/>
        <v>-76</v>
      </c>
      <c r="B208" s="24">
        <v>1</v>
      </c>
      <c r="C208" s="28"/>
      <c r="D208" s="25"/>
      <c r="E208" s="26"/>
    </row>
    <row r="209" spans="1:5" ht="12.95" customHeight="1">
      <c r="A209" s="27">
        <f t="shared" si="10"/>
        <v>-70</v>
      </c>
      <c r="B209" s="24">
        <v>1</v>
      </c>
      <c r="C209" s="28"/>
      <c r="D209" s="25"/>
      <c r="E209" s="26"/>
    </row>
    <row r="210" spans="1:5" ht="12.95" customHeight="1">
      <c r="A210" s="27">
        <f t="shared" si="10"/>
        <v>-64</v>
      </c>
      <c r="B210" s="24">
        <v>1</v>
      </c>
      <c r="C210" s="28"/>
      <c r="D210" s="25"/>
      <c r="E210" s="26"/>
    </row>
    <row r="211" spans="1:5" ht="12.95" customHeight="1">
      <c r="A211" s="27">
        <f t="shared" si="10"/>
        <v>-58</v>
      </c>
      <c r="B211" s="24">
        <v>1</v>
      </c>
      <c r="C211" s="28"/>
      <c r="D211" s="25"/>
      <c r="E211" s="26"/>
    </row>
    <row r="212" spans="1:5" ht="12.95" customHeight="1">
      <c r="A212" s="27">
        <f t="shared" si="10"/>
        <v>-52</v>
      </c>
      <c r="B212" s="24">
        <v>1</v>
      </c>
      <c r="C212" s="28"/>
      <c r="D212" s="25"/>
      <c r="E212" s="26"/>
    </row>
    <row r="213" spans="1:5" ht="12.95" customHeight="1">
      <c r="A213" s="27">
        <f t="shared" si="10"/>
        <v>-46</v>
      </c>
      <c r="B213" s="24">
        <v>1</v>
      </c>
      <c r="C213" s="28"/>
      <c r="D213" s="25"/>
      <c r="E213" s="26"/>
    </row>
    <row r="214" spans="1:5" ht="12.95" customHeight="1">
      <c r="A214" s="27">
        <f t="shared" si="10"/>
        <v>-40</v>
      </c>
      <c r="B214" s="24">
        <v>1</v>
      </c>
      <c r="C214" s="28"/>
      <c r="D214" s="25"/>
      <c r="E214" s="26"/>
    </row>
    <row r="215" spans="1:5" ht="12.95" customHeight="1">
      <c r="A215" s="27">
        <f t="shared" si="10"/>
        <v>-34</v>
      </c>
      <c r="B215" s="24">
        <v>1</v>
      </c>
      <c r="C215" s="28"/>
      <c r="D215" s="25"/>
      <c r="E215" s="26"/>
    </row>
    <row r="216" spans="1:5" ht="12.95" customHeight="1">
      <c r="A216" s="27">
        <f t="shared" si="10"/>
        <v>-28</v>
      </c>
      <c r="B216" s="24">
        <v>1</v>
      </c>
      <c r="C216" s="28"/>
      <c r="D216" s="25"/>
      <c r="E216" s="26"/>
    </row>
    <row r="217" spans="1:5" ht="12.95" customHeight="1">
      <c r="A217" s="27">
        <f t="shared" si="10"/>
        <v>-22</v>
      </c>
      <c r="B217" s="24">
        <v>1</v>
      </c>
      <c r="C217" s="28"/>
      <c r="D217" s="25"/>
      <c r="E217" s="26"/>
    </row>
    <row r="218" spans="1:5" ht="12.95" customHeight="1">
      <c r="A218" s="29">
        <f t="shared" si="10"/>
        <v>-16</v>
      </c>
      <c r="B218" s="30">
        <f t="shared" ref="B218:B236" si="11">0.0001*(A218)^2-0.02*(A218)+1</f>
        <v>1.3456000000000001</v>
      </c>
      <c r="C218" s="28"/>
      <c r="D218" s="25"/>
      <c r="E218" s="26"/>
    </row>
    <row r="219" spans="1:5" ht="12.95" customHeight="1" thickBot="1">
      <c r="A219" s="29">
        <f t="shared" si="10"/>
        <v>-10</v>
      </c>
      <c r="B219" s="30">
        <f t="shared" si="11"/>
        <v>1.21</v>
      </c>
      <c r="C219" s="31"/>
      <c r="D219" s="31"/>
      <c r="E219" s="32"/>
    </row>
    <row r="220" spans="1:5" ht="12.95" customHeight="1" thickTop="1" thickBot="1">
      <c r="A220" s="29">
        <v>0</v>
      </c>
      <c r="B220" s="30">
        <f t="shared" si="11"/>
        <v>1</v>
      </c>
      <c r="C220" s="31"/>
      <c r="D220" s="31"/>
      <c r="E220" s="32"/>
    </row>
    <row r="221" spans="1:5" ht="12.95" customHeight="1" thickTop="1" thickBot="1">
      <c r="A221" s="29">
        <v>8</v>
      </c>
      <c r="B221" s="30">
        <f t="shared" si="11"/>
        <v>0.84640000000000004</v>
      </c>
      <c r="C221" s="31"/>
      <c r="D221" s="31"/>
      <c r="E221" s="32"/>
    </row>
    <row r="222" spans="1:5" ht="12.95" customHeight="1" thickTop="1" thickBot="1">
      <c r="A222" s="29">
        <v>15</v>
      </c>
      <c r="B222" s="30">
        <f t="shared" si="11"/>
        <v>0.72250000000000003</v>
      </c>
      <c r="C222" s="31"/>
      <c r="D222" s="31"/>
      <c r="E222" s="32"/>
    </row>
    <row r="223" spans="1:5" ht="12.95" customHeight="1" thickTop="1" thickBot="1">
      <c r="A223" s="29">
        <f t="shared" si="10"/>
        <v>21</v>
      </c>
      <c r="B223" s="30">
        <f t="shared" si="11"/>
        <v>0.62409999999999999</v>
      </c>
      <c r="C223" s="31"/>
      <c r="D223" s="31"/>
      <c r="E223" s="32"/>
    </row>
    <row r="224" spans="1:5" ht="12.95" customHeight="1" thickTop="1" thickBot="1">
      <c r="A224" s="29">
        <f t="shared" si="10"/>
        <v>27</v>
      </c>
      <c r="B224" s="30">
        <f t="shared" si="11"/>
        <v>0.53289999999999993</v>
      </c>
      <c r="C224" s="31"/>
      <c r="D224" s="31"/>
      <c r="E224" s="32"/>
    </row>
    <row r="225" spans="1:5" ht="12.95" customHeight="1" thickTop="1" thickBot="1">
      <c r="A225" s="29">
        <v>35</v>
      </c>
      <c r="B225" s="30">
        <f t="shared" si="11"/>
        <v>0.42249999999999999</v>
      </c>
      <c r="C225" s="31"/>
      <c r="D225" s="31"/>
      <c r="E225" s="32"/>
    </row>
    <row r="226" spans="1:5" ht="12.95" customHeight="1" thickTop="1" thickBot="1">
      <c r="A226" s="29">
        <f t="shared" si="10"/>
        <v>41</v>
      </c>
      <c r="B226" s="30">
        <f t="shared" si="11"/>
        <v>0.34809999999999997</v>
      </c>
      <c r="C226" s="31"/>
      <c r="D226" s="31"/>
      <c r="E226" s="32"/>
    </row>
    <row r="227" spans="1:5" ht="12.95" customHeight="1" thickTop="1" thickBot="1">
      <c r="A227" s="29">
        <f t="shared" si="10"/>
        <v>47</v>
      </c>
      <c r="B227" s="30">
        <f t="shared" si="11"/>
        <v>0.28089999999999993</v>
      </c>
      <c r="C227" s="31"/>
      <c r="D227" s="31"/>
      <c r="E227" s="32"/>
    </row>
    <row r="228" spans="1:5" ht="12.95" customHeight="1" thickTop="1" thickBot="1">
      <c r="A228" s="29">
        <f t="shared" si="10"/>
        <v>53</v>
      </c>
      <c r="B228" s="30">
        <f t="shared" si="11"/>
        <v>0.22089999999999999</v>
      </c>
      <c r="C228" s="31"/>
      <c r="D228" s="31"/>
      <c r="E228" s="32"/>
    </row>
    <row r="229" spans="1:5" ht="12.95" customHeight="1" thickTop="1" thickBot="1">
      <c r="A229" s="29">
        <f t="shared" si="10"/>
        <v>59</v>
      </c>
      <c r="B229" s="30">
        <f t="shared" si="11"/>
        <v>0.16810000000000014</v>
      </c>
      <c r="C229" s="31"/>
      <c r="D229" s="31"/>
      <c r="E229" s="32"/>
    </row>
    <row r="230" spans="1:5" ht="12.95" customHeight="1" thickTop="1" thickBot="1">
      <c r="A230" s="29">
        <f t="shared" si="10"/>
        <v>65</v>
      </c>
      <c r="B230" s="30">
        <f t="shared" si="11"/>
        <v>0.12250000000000005</v>
      </c>
      <c r="C230" s="31"/>
      <c r="D230" s="31"/>
      <c r="E230" s="32"/>
    </row>
    <row r="231" spans="1:5" ht="12.95" customHeight="1" thickTop="1" thickBot="1">
      <c r="A231" s="29">
        <f t="shared" si="10"/>
        <v>71</v>
      </c>
      <c r="B231" s="30">
        <f t="shared" si="11"/>
        <v>8.4100000000000064E-2</v>
      </c>
      <c r="C231" s="31"/>
      <c r="D231" s="31"/>
      <c r="E231" s="32"/>
    </row>
    <row r="232" spans="1:5" ht="12.95" customHeight="1" thickTop="1" thickBot="1">
      <c r="A232" s="29">
        <f t="shared" si="10"/>
        <v>77</v>
      </c>
      <c r="B232" s="30">
        <f t="shared" si="11"/>
        <v>5.2899999999999947E-2</v>
      </c>
      <c r="C232" s="31"/>
      <c r="D232" s="31"/>
      <c r="E232" s="32"/>
    </row>
    <row r="233" spans="1:5" ht="12.95" customHeight="1" thickTop="1" thickBot="1">
      <c r="A233" s="29">
        <f t="shared" si="10"/>
        <v>83</v>
      </c>
      <c r="B233" s="30">
        <f t="shared" si="11"/>
        <v>2.8899999999999926E-2</v>
      </c>
      <c r="C233" s="31"/>
      <c r="D233" s="31"/>
      <c r="E233" s="32"/>
    </row>
    <row r="234" spans="1:5" ht="12.95" customHeight="1" thickTop="1" thickBot="1">
      <c r="A234" s="29">
        <f t="shared" si="10"/>
        <v>89</v>
      </c>
      <c r="B234" s="30">
        <f t="shared" si="11"/>
        <v>1.21E-2</v>
      </c>
      <c r="C234" s="31"/>
      <c r="D234" s="31"/>
      <c r="E234" s="32"/>
    </row>
    <row r="235" spans="1:5" ht="12.95" customHeight="1" thickTop="1" thickBot="1">
      <c r="A235" s="29">
        <f t="shared" si="10"/>
        <v>95</v>
      </c>
      <c r="B235" s="30">
        <f t="shared" si="11"/>
        <v>2.4999999999999467E-3</v>
      </c>
      <c r="C235" s="31"/>
      <c r="D235" s="31"/>
      <c r="E235" s="32"/>
    </row>
    <row r="236" spans="1:5" ht="12.95" customHeight="1" thickTop="1" thickBot="1">
      <c r="A236" s="33">
        <v>100</v>
      </c>
      <c r="B236" s="34">
        <f t="shared" si="11"/>
        <v>0</v>
      </c>
      <c r="C236" s="31"/>
      <c r="D236" s="31"/>
      <c r="E236" s="32"/>
    </row>
    <row r="237" spans="1:5" ht="12.95" customHeight="1" thickTop="1"/>
    <row r="238" spans="1:5" ht="12.95" customHeight="1" thickBot="1"/>
    <row r="239" spans="1:5" ht="30" customHeight="1" thickTop="1">
      <c r="A239" s="1" t="s">
        <v>0</v>
      </c>
      <c r="B239" s="2">
        <v>202</v>
      </c>
      <c r="C239" s="3" t="s">
        <v>1</v>
      </c>
      <c r="D239" s="4" t="s">
        <v>28</v>
      </c>
      <c r="E239" s="5" t="s">
        <v>36</v>
      </c>
    </row>
    <row r="240" spans="1:5" ht="30" customHeight="1">
      <c r="A240" s="6" t="s">
        <v>2</v>
      </c>
      <c r="B240" s="7" t="s">
        <v>35</v>
      </c>
      <c r="C240" s="35"/>
      <c r="D240" s="9" t="s">
        <v>37</v>
      </c>
      <c r="E240" s="36" t="s">
        <v>38</v>
      </c>
    </row>
    <row r="241" spans="1:5" ht="30" customHeight="1">
      <c r="A241" s="6" t="s">
        <v>3</v>
      </c>
      <c r="B241" s="7"/>
      <c r="C241" s="35"/>
      <c r="D241" s="37"/>
      <c r="E241" s="36"/>
    </row>
    <row r="242" spans="1:5" ht="30" customHeight="1" thickBot="1">
      <c r="A242" s="6" t="s">
        <v>4</v>
      </c>
      <c r="B242" s="7"/>
      <c r="C242" s="38"/>
      <c r="D242" s="39"/>
      <c r="E242" s="40"/>
    </row>
    <row r="243" spans="1:5" ht="30" customHeight="1">
      <c r="A243" s="6" t="s">
        <v>5</v>
      </c>
      <c r="B243" s="7" t="s">
        <v>18</v>
      </c>
      <c r="C243" s="14" t="s">
        <v>6</v>
      </c>
      <c r="D243" s="15">
        <v>10</v>
      </c>
      <c r="E243" s="41"/>
    </row>
    <row r="244" spans="1:5" ht="30" customHeight="1" thickBot="1">
      <c r="A244" s="17" t="s">
        <v>7</v>
      </c>
      <c r="B244" s="56" t="s">
        <v>53</v>
      </c>
      <c r="C244" s="18" t="s">
        <v>8</v>
      </c>
      <c r="D244" s="19">
        <f>IF(D243&lt;-50,"valor del indicador fuera de rango",IF(D243&lt;=0,1,IF(D243&lt;=50,(-0.0004*(D243^2))+1)))</f>
        <v>0.96</v>
      </c>
      <c r="E244" s="42"/>
    </row>
    <row r="245" spans="1:5" ht="30" customHeight="1">
      <c r="A245" s="21" t="s">
        <v>9</v>
      </c>
      <c r="B245" s="22" t="s">
        <v>8</v>
      </c>
      <c r="C245" s="57" t="s">
        <v>10</v>
      </c>
      <c r="D245" s="58"/>
      <c r="E245" s="59"/>
    </row>
    <row r="246" spans="1:5" ht="12.95" customHeight="1">
      <c r="A246" s="23">
        <v>-50</v>
      </c>
      <c r="B246" s="24">
        <v>1</v>
      </c>
      <c r="C246" s="25"/>
      <c r="D246" s="25"/>
      <c r="E246" s="26"/>
    </row>
    <row r="247" spans="1:5" ht="12.95" customHeight="1">
      <c r="A247" s="27">
        <f>+A246+3</f>
        <v>-47</v>
      </c>
      <c r="B247" s="24">
        <v>1</v>
      </c>
      <c r="C247" s="28"/>
      <c r="D247" s="25"/>
      <c r="E247" s="26"/>
    </row>
    <row r="248" spans="1:5" ht="12.95" customHeight="1">
      <c r="A248" s="27">
        <f t="shared" ref="A248:A280" si="12">+A247+3</f>
        <v>-44</v>
      </c>
      <c r="B248" s="24">
        <v>1</v>
      </c>
      <c r="C248" s="28"/>
      <c r="D248" s="25"/>
      <c r="E248" s="26"/>
    </row>
    <row r="249" spans="1:5" ht="12.95" customHeight="1">
      <c r="A249" s="27">
        <f t="shared" si="12"/>
        <v>-41</v>
      </c>
      <c r="B249" s="24">
        <v>1</v>
      </c>
      <c r="C249" s="28"/>
      <c r="D249" s="25"/>
      <c r="E249" s="26"/>
    </row>
    <row r="250" spans="1:5" ht="12.95" customHeight="1">
      <c r="A250" s="27">
        <f t="shared" si="12"/>
        <v>-38</v>
      </c>
      <c r="B250" s="24">
        <v>1</v>
      </c>
      <c r="C250" s="28"/>
      <c r="D250" s="25"/>
      <c r="E250" s="26"/>
    </row>
    <row r="251" spans="1:5" ht="12.95" customHeight="1">
      <c r="A251" s="27">
        <f t="shared" si="12"/>
        <v>-35</v>
      </c>
      <c r="B251" s="24">
        <v>1</v>
      </c>
      <c r="C251" s="28"/>
      <c r="D251" s="25"/>
      <c r="E251" s="26"/>
    </row>
    <row r="252" spans="1:5" ht="12.95" customHeight="1">
      <c r="A252" s="27">
        <f t="shared" si="12"/>
        <v>-32</v>
      </c>
      <c r="B252" s="24">
        <v>1</v>
      </c>
      <c r="C252" s="28"/>
      <c r="D252" s="25"/>
      <c r="E252" s="26"/>
    </row>
    <row r="253" spans="1:5" ht="12.95" customHeight="1">
      <c r="A253" s="27">
        <f t="shared" si="12"/>
        <v>-29</v>
      </c>
      <c r="B253" s="24">
        <v>1</v>
      </c>
      <c r="C253" s="28"/>
      <c r="D253" s="25"/>
      <c r="E253" s="26"/>
    </row>
    <row r="254" spans="1:5" ht="12.95" customHeight="1">
      <c r="A254" s="27">
        <f t="shared" si="12"/>
        <v>-26</v>
      </c>
      <c r="B254" s="24">
        <v>1</v>
      </c>
      <c r="C254" s="28"/>
      <c r="D254" s="25"/>
      <c r="E254" s="26"/>
    </row>
    <row r="255" spans="1:5" ht="12.95" customHeight="1">
      <c r="A255" s="27">
        <f t="shared" si="12"/>
        <v>-23</v>
      </c>
      <c r="B255" s="24">
        <v>1</v>
      </c>
      <c r="C255" s="28"/>
      <c r="D255" s="25"/>
      <c r="E255" s="26"/>
    </row>
    <row r="256" spans="1:5" ht="12.95" customHeight="1">
      <c r="A256" s="27">
        <f t="shared" si="12"/>
        <v>-20</v>
      </c>
      <c r="B256" s="24">
        <v>1</v>
      </c>
      <c r="C256" s="28"/>
      <c r="D256" s="25"/>
      <c r="E256" s="26"/>
    </row>
    <row r="257" spans="1:5" ht="12.95" customHeight="1">
      <c r="A257" s="27">
        <f t="shared" si="12"/>
        <v>-17</v>
      </c>
      <c r="B257" s="24">
        <v>1</v>
      </c>
      <c r="C257" s="28"/>
      <c r="D257" s="25"/>
      <c r="E257" s="26"/>
    </row>
    <row r="258" spans="1:5" ht="12.95" customHeight="1">
      <c r="A258" s="27">
        <f t="shared" si="12"/>
        <v>-14</v>
      </c>
      <c r="B258" s="24">
        <v>1</v>
      </c>
      <c r="C258" s="28"/>
      <c r="D258" s="25"/>
      <c r="E258" s="26"/>
    </row>
    <row r="259" spans="1:5" ht="12.95" customHeight="1">
      <c r="A259" s="27">
        <f t="shared" si="12"/>
        <v>-11</v>
      </c>
      <c r="B259" s="24">
        <v>1</v>
      </c>
      <c r="C259" s="28"/>
      <c r="D259" s="25"/>
      <c r="E259" s="26"/>
    </row>
    <row r="260" spans="1:5" ht="12.95" customHeight="1">
      <c r="A260" s="27">
        <f t="shared" si="12"/>
        <v>-8</v>
      </c>
      <c r="B260" s="24">
        <v>1</v>
      </c>
      <c r="C260" s="28"/>
      <c r="D260" s="25"/>
      <c r="E260" s="26"/>
    </row>
    <row r="261" spans="1:5" ht="12.95" customHeight="1" thickBot="1">
      <c r="A261" s="27">
        <f t="shared" si="12"/>
        <v>-5</v>
      </c>
      <c r="B261" s="24">
        <v>1</v>
      </c>
      <c r="C261" s="31"/>
      <c r="D261" s="31"/>
      <c r="E261" s="32"/>
    </row>
    <row r="262" spans="1:5" ht="12.95" customHeight="1" thickTop="1" thickBot="1">
      <c r="A262" s="29">
        <v>0</v>
      </c>
      <c r="B262" s="30">
        <f t="shared" ref="B262:B280" si="13">-0.0004*A262^2+1</f>
        <v>1</v>
      </c>
      <c r="C262" s="31"/>
      <c r="D262" s="31"/>
      <c r="E262" s="32"/>
    </row>
    <row r="263" spans="1:5" ht="12.95" customHeight="1" thickTop="1" thickBot="1">
      <c r="A263" s="29">
        <v>1</v>
      </c>
      <c r="B263" s="30">
        <f t="shared" si="13"/>
        <v>0.99960000000000004</v>
      </c>
      <c r="C263" s="31"/>
      <c r="D263" s="31"/>
      <c r="E263" s="32"/>
    </row>
    <row r="264" spans="1:5" ht="12.95" customHeight="1" thickTop="1" thickBot="1">
      <c r="A264" s="29">
        <v>2</v>
      </c>
      <c r="B264" s="30">
        <f t="shared" si="13"/>
        <v>0.99839999999999995</v>
      </c>
      <c r="C264" s="31"/>
      <c r="D264" s="31"/>
      <c r="E264" s="32"/>
    </row>
    <row r="265" spans="1:5" ht="12.95" customHeight="1" thickTop="1" thickBot="1">
      <c r="A265" s="29">
        <f t="shared" si="12"/>
        <v>5</v>
      </c>
      <c r="B265" s="30">
        <f t="shared" si="13"/>
        <v>0.99</v>
      </c>
      <c r="C265" s="31"/>
      <c r="D265" s="31"/>
      <c r="E265" s="32"/>
    </row>
    <row r="266" spans="1:5" ht="12.95" customHeight="1" thickTop="1" thickBot="1">
      <c r="A266" s="29">
        <f t="shared" si="12"/>
        <v>8</v>
      </c>
      <c r="B266" s="30">
        <f t="shared" si="13"/>
        <v>0.97440000000000004</v>
      </c>
      <c r="C266" s="31"/>
      <c r="D266" s="31"/>
      <c r="E266" s="32"/>
    </row>
    <row r="267" spans="1:5" ht="12.95" customHeight="1" thickTop="1" thickBot="1">
      <c r="A267" s="29">
        <f t="shared" si="12"/>
        <v>11</v>
      </c>
      <c r="B267" s="30">
        <f t="shared" si="13"/>
        <v>0.9516</v>
      </c>
      <c r="C267" s="31"/>
      <c r="D267" s="31"/>
      <c r="E267" s="32"/>
    </row>
    <row r="268" spans="1:5" ht="12.95" customHeight="1" thickTop="1" thickBot="1">
      <c r="A268" s="29">
        <f t="shared" si="12"/>
        <v>14</v>
      </c>
      <c r="B268" s="30">
        <f t="shared" si="13"/>
        <v>0.92159999999999997</v>
      </c>
      <c r="C268" s="31"/>
      <c r="D268" s="31"/>
      <c r="E268" s="32"/>
    </row>
    <row r="269" spans="1:5" ht="12.95" customHeight="1" thickTop="1" thickBot="1">
      <c r="A269" s="29">
        <f t="shared" si="12"/>
        <v>17</v>
      </c>
      <c r="B269" s="30">
        <f t="shared" si="13"/>
        <v>0.88439999999999996</v>
      </c>
      <c r="C269" s="31"/>
      <c r="D269" s="31"/>
      <c r="E269" s="32"/>
    </row>
    <row r="270" spans="1:5" ht="12.95" customHeight="1" thickTop="1" thickBot="1">
      <c r="A270" s="29">
        <f t="shared" si="12"/>
        <v>20</v>
      </c>
      <c r="B270" s="30">
        <f t="shared" si="13"/>
        <v>0.84</v>
      </c>
      <c r="C270" s="31"/>
      <c r="D270" s="31"/>
      <c r="E270" s="32"/>
    </row>
    <row r="271" spans="1:5" ht="12.95" customHeight="1" thickTop="1" thickBot="1">
      <c r="A271" s="29">
        <f t="shared" si="12"/>
        <v>23</v>
      </c>
      <c r="B271" s="30">
        <f t="shared" si="13"/>
        <v>0.78839999999999999</v>
      </c>
      <c r="C271" s="31"/>
      <c r="D271" s="31"/>
      <c r="E271" s="32"/>
    </row>
    <row r="272" spans="1:5" ht="12.95" customHeight="1" thickTop="1" thickBot="1">
      <c r="A272" s="29">
        <f t="shared" si="12"/>
        <v>26</v>
      </c>
      <c r="B272" s="30">
        <f t="shared" si="13"/>
        <v>0.72960000000000003</v>
      </c>
      <c r="C272" s="31"/>
      <c r="D272" s="31"/>
      <c r="E272" s="32"/>
    </row>
    <row r="273" spans="1:5" ht="12.95" customHeight="1" thickTop="1" thickBot="1">
      <c r="A273" s="29">
        <f t="shared" si="12"/>
        <v>29</v>
      </c>
      <c r="B273" s="30">
        <f t="shared" si="13"/>
        <v>0.66359999999999997</v>
      </c>
      <c r="C273" s="31"/>
      <c r="D273" s="31"/>
      <c r="E273" s="32"/>
    </row>
    <row r="274" spans="1:5" ht="12.95" customHeight="1" thickTop="1" thickBot="1">
      <c r="A274" s="29">
        <f t="shared" si="12"/>
        <v>32</v>
      </c>
      <c r="B274" s="30">
        <f t="shared" si="13"/>
        <v>0.59040000000000004</v>
      </c>
      <c r="C274" s="31"/>
      <c r="D274" s="31"/>
      <c r="E274" s="32"/>
    </row>
    <row r="275" spans="1:5" ht="12.95" customHeight="1" thickTop="1" thickBot="1">
      <c r="A275" s="29">
        <f t="shared" si="12"/>
        <v>35</v>
      </c>
      <c r="B275" s="30">
        <f t="shared" si="13"/>
        <v>0.51</v>
      </c>
      <c r="C275" s="31"/>
      <c r="D275" s="31"/>
      <c r="E275" s="32"/>
    </row>
    <row r="276" spans="1:5" ht="12.95" customHeight="1" thickTop="1" thickBot="1">
      <c r="A276" s="29">
        <f t="shared" si="12"/>
        <v>38</v>
      </c>
      <c r="B276" s="30">
        <f t="shared" si="13"/>
        <v>0.4224</v>
      </c>
      <c r="C276" s="31"/>
      <c r="D276" s="31"/>
      <c r="E276" s="32"/>
    </row>
    <row r="277" spans="1:5" ht="12.95" customHeight="1" thickTop="1" thickBot="1">
      <c r="A277" s="29">
        <f t="shared" si="12"/>
        <v>41</v>
      </c>
      <c r="B277" s="30">
        <f t="shared" si="13"/>
        <v>0.3276</v>
      </c>
      <c r="C277" s="31"/>
      <c r="D277" s="31"/>
      <c r="E277" s="32"/>
    </row>
    <row r="278" spans="1:5" ht="12.95" customHeight="1" thickTop="1" thickBot="1">
      <c r="A278" s="29">
        <f t="shared" si="12"/>
        <v>44</v>
      </c>
      <c r="B278" s="30">
        <f t="shared" si="13"/>
        <v>0.22559999999999991</v>
      </c>
      <c r="C278" s="31"/>
      <c r="D278" s="31"/>
      <c r="E278" s="32"/>
    </row>
    <row r="279" spans="1:5" ht="12.95" customHeight="1" thickTop="1" thickBot="1">
      <c r="A279" s="29">
        <f t="shared" si="12"/>
        <v>47</v>
      </c>
      <c r="B279" s="30">
        <f t="shared" si="13"/>
        <v>0.11639999999999995</v>
      </c>
      <c r="C279" s="31"/>
      <c r="D279" s="31"/>
      <c r="E279" s="32"/>
    </row>
    <row r="280" spans="1:5" ht="12.95" customHeight="1" thickTop="1" thickBot="1">
      <c r="A280" s="33">
        <f t="shared" si="12"/>
        <v>50</v>
      </c>
      <c r="B280" s="34">
        <f t="shared" si="13"/>
        <v>0</v>
      </c>
      <c r="C280" s="31"/>
      <c r="D280" s="31"/>
      <c r="E280" s="32"/>
    </row>
    <row r="281" spans="1:5" ht="12.95" customHeight="1" thickTop="1"/>
  </sheetData>
  <mergeCells count="8">
    <mergeCell ref="C130:E130"/>
    <mergeCell ref="C166:E166"/>
    <mergeCell ref="C203:E203"/>
    <mergeCell ref="C245:E245"/>
    <mergeCell ref="C7:E7"/>
    <mergeCell ref="C31:E31"/>
    <mergeCell ref="C57:E57"/>
    <mergeCell ref="C93:E93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203</v>
      </c>
      <c r="C1" s="3" t="s">
        <v>1</v>
      </c>
      <c r="D1" s="4" t="s">
        <v>39</v>
      </c>
      <c r="E1" s="5" t="s">
        <v>40</v>
      </c>
    </row>
    <row r="2" spans="1:5" ht="30" customHeight="1">
      <c r="A2" s="6" t="s">
        <v>2</v>
      </c>
      <c r="B2" s="7" t="s">
        <v>41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42</v>
      </c>
      <c r="C5" s="14" t="s">
        <v>6</v>
      </c>
      <c r="D5" s="15">
        <v>1</v>
      </c>
      <c r="E5" s="16"/>
    </row>
    <row r="6" spans="1:5" ht="30" customHeight="1" thickBot="1">
      <c r="A6" s="17" t="s">
        <v>7</v>
      </c>
      <c r="B6" s="56" t="s">
        <v>53</v>
      </c>
      <c r="C6" s="18" t="s">
        <v>8</v>
      </c>
      <c r="D6" s="19">
        <f>IF(D5&lt;0,"valor del indicador fuera de rango",IF(D5&lt;=10,0.1*D5,"valor del indicador fuera rango"))</f>
        <v>0.1</v>
      </c>
      <c r="E6" s="20"/>
    </row>
    <row r="7" spans="1:5" ht="30" customHeight="1">
      <c r="A7" s="21" t="s">
        <v>9</v>
      </c>
      <c r="B7" s="22" t="s">
        <v>8</v>
      </c>
      <c r="C7" s="57" t="s">
        <v>10</v>
      </c>
      <c r="D7" s="58"/>
      <c r="E7" s="59"/>
    </row>
    <row r="8" spans="1:5" ht="12.95" customHeight="1">
      <c r="A8" s="46">
        <v>0</v>
      </c>
      <c r="B8" s="24">
        <f t="shared" ref="B8:B25" si="0">0.1*A8</f>
        <v>0</v>
      </c>
      <c r="C8" s="25"/>
      <c r="D8" s="25"/>
      <c r="E8" s="26"/>
    </row>
    <row r="9" spans="1:5" ht="12.95" customHeight="1">
      <c r="A9" s="47">
        <f>+A8+0.6</f>
        <v>0.6</v>
      </c>
      <c r="B9" s="24">
        <f t="shared" si="0"/>
        <v>0.06</v>
      </c>
      <c r="C9" s="28"/>
      <c r="D9" s="25"/>
      <c r="E9" s="26"/>
    </row>
    <row r="10" spans="1:5" ht="12.95" customHeight="1">
      <c r="A10" s="47">
        <f t="shared" ref="A10:A24" si="1">+A9+0.6</f>
        <v>1.2</v>
      </c>
      <c r="B10" s="24">
        <f t="shared" si="0"/>
        <v>0.12</v>
      </c>
      <c r="C10" s="28"/>
      <c r="D10" s="25"/>
      <c r="E10" s="26"/>
    </row>
    <row r="11" spans="1:5" ht="12.95" customHeight="1">
      <c r="A11" s="47">
        <f t="shared" si="1"/>
        <v>1.7999999999999998</v>
      </c>
      <c r="B11" s="24">
        <f t="shared" si="0"/>
        <v>0.18</v>
      </c>
      <c r="C11" s="28"/>
      <c r="D11" s="25"/>
      <c r="E11" s="26"/>
    </row>
    <row r="12" spans="1:5" ht="12.95" customHeight="1">
      <c r="A12" s="47">
        <f t="shared" si="1"/>
        <v>2.4</v>
      </c>
      <c r="B12" s="24">
        <f t="shared" si="0"/>
        <v>0.24</v>
      </c>
      <c r="C12" s="28"/>
      <c r="D12" s="25"/>
      <c r="E12" s="26"/>
    </row>
    <row r="13" spans="1:5" ht="12.95" customHeight="1">
      <c r="A13" s="47">
        <f t="shared" si="1"/>
        <v>3</v>
      </c>
      <c r="B13" s="24">
        <f t="shared" si="0"/>
        <v>0.30000000000000004</v>
      </c>
      <c r="C13" s="28"/>
      <c r="D13" s="25"/>
      <c r="E13" s="26"/>
    </row>
    <row r="14" spans="1:5" ht="12.95" customHeight="1">
      <c r="A14" s="47">
        <f t="shared" si="1"/>
        <v>3.6</v>
      </c>
      <c r="B14" s="24">
        <f t="shared" si="0"/>
        <v>0.36000000000000004</v>
      </c>
      <c r="C14" s="28"/>
      <c r="D14" s="25"/>
      <c r="E14" s="26"/>
    </row>
    <row r="15" spans="1:5" ht="12.95" customHeight="1">
      <c r="A15" s="47">
        <f t="shared" si="1"/>
        <v>4.2</v>
      </c>
      <c r="B15" s="24">
        <f t="shared" si="0"/>
        <v>0.42000000000000004</v>
      </c>
      <c r="C15" s="28"/>
      <c r="D15" s="25"/>
      <c r="E15" s="26"/>
    </row>
    <row r="16" spans="1:5" ht="12.95" customHeight="1">
      <c r="A16" s="47">
        <f t="shared" si="1"/>
        <v>4.8</v>
      </c>
      <c r="B16" s="24">
        <f t="shared" si="0"/>
        <v>0.48</v>
      </c>
      <c r="C16" s="28"/>
      <c r="D16" s="25"/>
      <c r="E16" s="26"/>
    </row>
    <row r="17" spans="1:5" ht="12.95" customHeight="1">
      <c r="A17" s="47">
        <f t="shared" si="1"/>
        <v>5.3999999999999995</v>
      </c>
      <c r="B17" s="24">
        <f t="shared" si="0"/>
        <v>0.53999999999999992</v>
      </c>
      <c r="C17" s="28"/>
      <c r="D17" s="25"/>
      <c r="E17" s="26"/>
    </row>
    <row r="18" spans="1:5" ht="12.95" customHeight="1">
      <c r="A18" s="47">
        <f t="shared" si="1"/>
        <v>5.9999999999999991</v>
      </c>
      <c r="B18" s="24">
        <f t="shared" si="0"/>
        <v>0.6</v>
      </c>
      <c r="C18" s="28"/>
      <c r="D18" s="25"/>
      <c r="E18" s="26"/>
    </row>
    <row r="19" spans="1:5" ht="12.95" customHeight="1">
      <c r="A19" s="47">
        <f t="shared" si="1"/>
        <v>6.5999999999999988</v>
      </c>
      <c r="B19" s="24">
        <f t="shared" si="0"/>
        <v>0.65999999999999992</v>
      </c>
      <c r="C19" s="28"/>
      <c r="D19" s="25"/>
      <c r="E19" s="26"/>
    </row>
    <row r="20" spans="1:5" ht="12.95" customHeight="1">
      <c r="A20" s="47">
        <f t="shared" si="1"/>
        <v>7.1999999999999984</v>
      </c>
      <c r="B20" s="24">
        <f t="shared" si="0"/>
        <v>0.71999999999999986</v>
      </c>
      <c r="C20" s="28"/>
      <c r="D20" s="25"/>
      <c r="E20" s="26"/>
    </row>
    <row r="21" spans="1:5" ht="12.95" customHeight="1">
      <c r="A21" s="47">
        <f t="shared" si="1"/>
        <v>7.799999999999998</v>
      </c>
      <c r="B21" s="24">
        <f t="shared" si="0"/>
        <v>0.7799999999999998</v>
      </c>
      <c r="C21" s="28"/>
      <c r="D21" s="25"/>
      <c r="E21" s="26"/>
    </row>
    <row r="22" spans="1:5" ht="12.95" customHeight="1">
      <c r="A22" s="47">
        <f t="shared" si="1"/>
        <v>8.3999999999999986</v>
      </c>
      <c r="B22" s="24">
        <f t="shared" si="0"/>
        <v>0.83999999999999986</v>
      </c>
      <c r="C22" s="28"/>
      <c r="D22" s="25"/>
      <c r="E22" s="26"/>
    </row>
    <row r="23" spans="1:5" ht="12.95" customHeight="1">
      <c r="A23" s="47">
        <f t="shared" si="1"/>
        <v>8.9999999999999982</v>
      </c>
      <c r="B23" s="24">
        <f t="shared" si="0"/>
        <v>0.89999999999999991</v>
      </c>
      <c r="C23" s="28"/>
      <c r="D23" s="25"/>
      <c r="E23" s="26"/>
    </row>
    <row r="24" spans="1:5" ht="12.95" customHeight="1">
      <c r="A24" s="47">
        <f t="shared" si="1"/>
        <v>9.5999999999999979</v>
      </c>
      <c r="B24" s="24">
        <f t="shared" si="0"/>
        <v>0.95999999999999985</v>
      </c>
      <c r="C24" s="28"/>
      <c r="D24" s="25"/>
      <c r="E24" s="26"/>
    </row>
    <row r="25" spans="1:5" ht="12.95" customHeight="1" thickBot="1">
      <c r="A25" s="48">
        <v>10</v>
      </c>
      <c r="B25" s="49">
        <f t="shared" si="0"/>
        <v>1</v>
      </c>
      <c r="C25" s="43"/>
      <c r="D25" s="31"/>
      <c r="E25" s="32"/>
    </row>
    <row r="26" spans="1:5" ht="12.95" customHeight="1" thickTop="1"/>
  </sheetData>
  <mergeCells count="1">
    <mergeCell ref="C7:E7"/>
  </mergeCells>
  <phoneticPr fontId="4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204</v>
      </c>
      <c r="C1" s="3" t="s">
        <v>1</v>
      </c>
      <c r="D1" s="4" t="s">
        <v>44</v>
      </c>
      <c r="E1" s="5" t="s">
        <v>27</v>
      </c>
    </row>
    <row r="2" spans="1:5" ht="30" customHeight="1">
      <c r="A2" s="6" t="s">
        <v>2</v>
      </c>
      <c r="B2" s="7" t="s">
        <v>43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13</v>
      </c>
      <c r="E5" s="16"/>
    </row>
    <row r="6" spans="1:5" ht="30" customHeight="1" thickBot="1">
      <c r="A6" s="17" t="s">
        <v>7</v>
      </c>
      <c r="B6" s="56" t="s">
        <v>53</v>
      </c>
      <c r="C6" s="18" t="s">
        <v>8</v>
      </c>
      <c r="D6" s="19">
        <f>IF(D5&lt;0,"valor del indicador fuera de rango",IF(D5&lt;=100,-0.0001*(D5^2)+1,"valor del indicador fuera rango"))</f>
        <v>0.98309999999999997</v>
      </c>
      <c r="E6" s="20"/>
    </row>
    <row r="7" spans="1:5" ht="30" customHeight="1">
      <c r="A7" s="21" t="s">
        <v>9</v>
      </c>
      <c r="B7" s="22" t="s">
        <v>8</v>
      </c>
      <c r="C7" s="57" t="s">
        <v>10</v>
      </c>
      <c r="D7" s="58"/>
      <c r="E7" s="59"/>
    </row>
    <row r="8" spans="1:5" ht="12.95" customHeight="1">
      <c r="A8" s="51">
        <v>0</v>
      </c>
      <c r="B8" s="24">
        <f t="shared" ref="B8:B24" si="0">-0.0001*(A8^2)+1</f>
        <v>1</v>
      </c>
      <c r="C8" s="25"/>
      <c r="D8" s="25"/>
      <c r="E8" s="26"/>
    </row>
    <row r="9" spans="1:5" ht="12.95" customHeight="1">
      <c r="A9" s="47">
        <f>+A8+6.5</f>
        <v>6.5</v>
      </c>
      <c r="B9" s="24">
        <f t="shared" si="0"/>
        <v>0.99577499999999997</v>
      </c>
      <c r="C9" s="28"/>
      <c r="D9" s="25"/>
      <c r="E9" s="26"/>
    </row>
    <row r="10" spans="1:5" ht="12.95" customHeight="1">
      <c r="A10" s="47">
        <f t="shared" ref="A10:A23" si="1">+A9+6.5</f>
        <v>13</v>
      </c>
      <c r="B10" s="24">
        <f t="shared" si="0"/>
        <v>0.98309999999999997</v>
      </c>
      <c r="C10" s="28"/>
      <c r="D10" s="25"/>
      <c r="E10" s="26"/>
    </row>
    <row r="11" spans="1:5" ht="12.95" customHeight="1">
      <c r="A11" s="47">
        <f t="shared" si="1"/>
        <v>19.5</v>
      </c>
      <c r="B11" s="24">
        <f t="shared" si="0"/>
        <v>0.96197500000000002</v>
      </c>
      <c r="C11" s="28"/>
      <c r="D11" s="25"/>
      <c r="E11" s="26"/>
    </row>
    <row r="12" spans="1:5" ht="12.95" customHeight="1">
      <c r="A12" s="47">
        <f t="shared" si="1"/>
        <v>26</v>
      </c>
      <c r="B12" s="24">
        <f t="shared" si="0"/>
        <v>0.93240000000000001</v>
      </c>
      <c r="C12" s="28"/>
      <c r="D12" s="25"/>
      <c r="E12" s="26"/>
    </row>
    <row r="13" spans="1:5" ht="12.95" customHeight="1">
      <c r="A13" s="47">
        <f t="shared" si="1"/>
        <v>32.5</v>
      </c>
      <c r="B13" s="24">
        <f t="shared" si="0"/>
        <v>0.89437500000000003</v>
      </c>
      <c r="C13" s="28"/>
      <c r="D13" s="25"/>
      <c r="E13" s="26"/>
    </row>
    <row r="14" spans="1:5" ht="12.95" customHeight="1">
      <c r="A14" s="47">
        <f t="shared" si="1"/>
        <v>39</v>
      </c>
      <c r="B14" s="24">
        <f t="shared" si="0"/>
        <v>0.84789999999999999</v>
      </c>
      <c r="C14" s="28"/>
      <c r="D14" s="25"/>
      <c r="E14" s="26"/>
    </row>
    <row r="15" spans="1:5" ht="12.95" customHeight="1">
      <c r="A15" s="47">
        <f t="shared" si="1"/>
        <v>45.5</v>
      </c>
      <c r="B15" s="24">
        <f t="shared" si="0"/>
        <v>0.79297499999999999</v>
      </c>
      <c r="C15" s="28"/>
      <c r="D15" s="25"/>
      <c r="E15" s="26"/>
    </row>
    <row r="16" spans="1:5" ht="12.95" customHeight="1">
      <c r="A16" s="47">
        <f t="shared" si="1"/>
        <v>52</v>
      </c>
      <c r="B16" s="24">
        <f t="shared" si="0"/>
        <v>0.72960000000000003</v>
      </c>
      <c r="C16" s="28"/>
      <c r="D16" s="25"/>
      <c r="E16" s="26"/>
    </row>
    <row r="17" spans="1:5" ht="12.95" customHeight="1">
      <c r="A17" s="47">
        <f t="shared" si="1"/>
        <v>58.5</v>
      </c>
      <c r="B17" s="24">
        <f t="shared" si="0"/>
        <v>0.657775</v>
      </c>
      <c r="C17" s="28"/>
      <c r="D17" s="25"/>
      <c r="E17" s="26"/>
    </row>
    <row r="18" spans="1:5" ht="12.95" customHeight="1">
      <c r="A18" s="47">
        <f t="shared" si="1"/>
        <v>65</v>
      </c>
      <c r="B18" s="24">
        <f t="shared" si="0"/>
        <v>0.5774999999999999</v>
      </c>
      <c r="C18" s="28"/>
      <c r="D18" s="25"/>
      <c r="E18" s="26"/>
    </row>
    <row r="19" spans="1:5" ht="12.95" customHeight="1">
      <c r="A19" s="47">
        <f t="shared" si="1"/>
        <v>71.5</v>
      </c>
      <c r="B19" s="24">
        <f t="shared" si="0"/>
        <v>0.48877499999999996</v>
      </c>
      <c r="C19" s="28"/>
      <c r="D19" s="25"/>
      <c r="E19" s="26"/>
    </row>
    <row r="20" spans="1:5" ht="12.95" customHeight="1">
      <c r="A20" s="47">
        <f t="shared" si="1"/>
        <v>78</v>
      </c>
      <c r="B20" s="24">
        <f t="shared" si="0"/>
        <v>0.39159999999999995</v>
      </c>
      <c r="C20" s="28"/>
      <c r="D20" s="25"/>
      <c r="E20" s="26"/>
    </row>
    <row r="21" spans="1:5" ht="12.95" customHeight="1">
      <c r="A21" s="47">
        <f t="shared" si="1"/>
        <v>84.5</v>
      </c>
      <c r="B21" s="24">
        <f t="shared" si="0"/>
        <v>0.28597499999999998</v>
      </c>
      <c r="C21" s="28"/>
      <c r="D21" s="25"/>
      <c r="E21" s="26"/>
    </row>
    <row r="22" spans="1:5" ht="12.95" customHeight="1">
      <c r="A22" s="47">
        <f t="shared" si="1"/>
        <v>91</v>
      </c>
      <c r="B22" s="24">
        <f t="shared" si="0"/>
        <v>0.17189999999999994</v>
      </c>
      <c r="C22" s="28"/>
      <c r="D22" s="25"/>
      <c r="E22" s="26"/>
    </row>
    <row r="23" spans="1:5" ht="12.95" customHeight="1">
      <c r="A23" s="47">
        <f t="shared" si="1"/>
        <v>97.5</v>
      </c>
      <c r="B23" s="24">
        <f t="shared" si="0"/>
        <v>4.9374999999999947E-2</v>
      </c>
      <c r="C23" s="28"/>
      <c r="D23" s="25"/>
      <c r="E23" s="26"/>
    </row>
    <row r="24" spans="1:5" ht="12.95" customHeight="1" thickBot="1">
      <c r="A24" s="48">
        <v>100</v>
      </c>
      <c r="B24" s="49">
        <f t="shared" si="0"/>
        <v>0</v>
      </c>
      <c r="C24" s="43"/>
      <c r="D24" s="31"/>
      <c r="E24" s="32"/>
    </row>
    <row r="25" spans="1:5" ht="12.95" customHeight="1" thickTop="1"/>
  </sheetData>
  <mergeCells count="1">
    <mergeCell ref="C7:E7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opLeftCell="A2" workbookViewId="0">
      <selection activeCell="B27" sqref="B27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205</v>
      </c>
      <c r="C1" s="3" t="s">
        <v>1</v>
      </c>
      <c r="D1" s="4" t="s">
        <v>44</v>
      </c>
      <c r="E1" s="5" t="s">
        <v>27</v>
      </c>
    </row>
    <row r="2" spans="1:5" ht="30" customHeight="1">
      <c r="A2" s="6" t="s">
        <v>2</v>
      </c>
      <c r="B2" s="7" t="s">
        <v>45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13</v>
      </c>
      <c r="E5" s="16"/>
    </row>
    <row r="6" spans="1:5" ht="30" customHeight="1" thickBot="1">
      <c r="A6" s="17" t="s">
        <v>7</v>
      </c>
      <c r="B6" s="56" t="s">
        <v>53</v>
      </c>
      <c r="C6" s="18" t="s">
        <v>8</v>
      </c>
      <c r="D6" s="19">
        <f>IF(D5&lt;0,"valor del indicador fuera de rango",IF(D5&lt;=100,-0.0001*(D5^2)+1,"valor del indicador fuera rango"))</f>
        <v>0.98309999999999997</v>
      </c>
      <c r="E6" s="20"/>
    </row>
    <row r="7" spans="1:5" ht="30" customHeight="1">
      <c r="A7" s="21" t="s">
        <v>9</v>
      </c>
      <c r="B7" s="22" t="s">
        <v>8</v>
      </c>
      <c r="C7" s="57" t="s">
        <v>10</v>
      </c>
      <c r="D7" s="58"/>
      <c r="E7" s="59"/>
    </row>
    <row r="8" spans="1:5" ht="12.95" customHeight="1">
      <c r="A8" s="51">
        <v>0</v>
      </c>
      <c r="B8" s="24">
        <f t="shared" ref="B8:B25" si="0">-0.0001*(A8^2)+1</f>
        <v>1</v>
      </c>
      <c r="C8" s="25"/>
      <c r="D8" s="25"/>
      <c r="E8" s="26"/>
    </row>
    <row r="9" spans="1:5" ht="12.95" customHeight="1">
      <c r="A9" s="47">
        <f>+A8+6.5</f>
        <v>6.5</v>
      </c>
      <c r="B9" s="24">
        <f t="shared" si="0"/>
        <v>0.99577499999999997</v>
      </c>
      <c r="C9" s="28"/>
      <c r="D9" s="25"/>
      <c r="E9" s="26"/>
    </row>
    <row r="10" spans="1:5" ht="12.95" customHeight="1">
      <c r="A10" s="47">
        <f t="shared" ref="A10:A22" si="1">+A9+6.5</f>
        <v>13</v>
      </c>
      <c r="B10" s="24">
        <f t="shared" si="0"/>
        <v>0.98309999999999997</v>
      </c>
      <c r="C10" s="28"/>
      <c r="D10" s="25"/>
      <c r="E10" s="26"/>
    </row>
    <row r="11" spans="1:5" ht="12.95" customHeight="1">
      <c r="A11" s="47">
        <f t="shared" si="1"/>
        <v>19.5</v>
      </c>
      <c r="B11" s="24">
        <f t="shared" si="0"/>
        <v>0.96197500000000002</v>
      </c>
      <c r="C11" s="28"/>
      <c r="D11" s="25"/>
      <c r="E11" s="26"/>
    </row>
    <row r="12" spans="1:5" ht="12.95" customHeight="1">
      <c r="A12" s="47">
        <f t="shared" si="1"/>
        <v>26</v>
      </c>
      <c r="B12" s="24">
        <f t="shared" si="0"/>
        <v>0.93240000000000001</v>
      </c>
      <c r="C12" s="28"/>
      <c r="D12" s="25"/>
      <c r="E12" s="26"/>
    </row>
    <row r="13" spans="1:5" ht="12.95" customHeight="1">
      <c r="A13" s="47">
        <f t="shared" si="1"/>
        <v>32.5</v>
      </c>
      <c r="B13" s="24">
        <f t="shared" si="0"/>
        <v>0.89437500000000003</v>
      </c>
      <c r="C13" s="28"/>
      <c r="D13" s="25"/>
      <c r="E13" s="26"/>
    </row>
    <row r="14" spans="1:5" ht="12.95" customHeight="1">
      <c r="A14" s="47">
        <f t="shared" si="1"/>
        <v>39</v>
      </c>
      <c r="B14" s="24">
        <f t="shared" si="0"/>
        <v>0.84789999999999999</v>
      </c>
      <c r="C14" s="28"/>
      <c r="D14" s="25"/>
      <c r="E14" s="26"/>
    </row>
    <row r="15" spans="1:5" ht="12.95" customHeight="1">
      <c r="A15" s="47">
        <f t="shared" si="1"/>
        <v>45.5</v>
      </c>
      <c r="B15" s="24">
        <f t="shared" si="0"/>
        <v>0.79297499999999999</v>
      </c>
      <c r="C15" s="28"/>
      <c r="D15" s="25"/>
      <c r="E15" s="26"/>
    </row>
    <row r="16" spans="1:5" ht="12.95" customHeight="1">
      <c r="A16" s="47">
        <f t="shared" si="1"/>
        <v>52</v>
      </c>
      <c r="B16" s="24">
        <f t="shared" si="0"/>
        <v>0.72960000000000003</v>
      </c>
      <c r="C16" s="28"/>
      <c r="D16" s="25"/>
      <c r="E16" s="26"/>
    </row>
    <row r="17" spans="1:5" ht="12.95" customHeight="1">
      <c r="A17" s="47">
        <f t="shared" si="1"/>
        <v>58.5</v>
      </c>
      <c r="B17" s="24">
        <f t="shared" si="0"/>
        <v>0.657775</v>
      </c>
      <c r="C17" s="28"/>
      <c r="D17" s="25"/>
      <c r="E17" s="26"/>
    </row>
    <row r="18" spans="1:5" ht="12.95" customHeight="1">
      <c r="A18" s="47">
        <f t="shared" si="1"/>
        <v>65</v>
      </c>
      <c r="B18" s="24">
        <f t="shared" si="0"/>
        <v>0.5774999999999999</v>
      </c>
      <c r="C18" s="28"/>
      <c r="D18" s="25"/>
      <c r="E18" s="26"/>
    </row>
    <row r="19" spans="1:5" ht="12.95" customHeight="1">
      <c r="A19" s="47">
        <f t="shared" si="1"/>
        <v>71.5</v>
      </c>
      <c r="B19" s="24">
        <f t="shared" si="0"/>
        <v>0.48877499999999996</v>
      </c>
      <c r="C19" s="28"/>
      <c r="D19" s="25"/>
      <c r="E19" s="26"/>
    </row>
    <row r="20" spans="1:5" ht="12.95" customHeight="1">
      <c r="A20" s="47">
        <f t="shared" si="1"/>
        <v>78</v>
      </c>
      <c r="B20" s="24">
        <f t="shared" si="0"/>
        <v>0.39159999999999995</v>
      </c>
      <c r="C20" s="28"/>
      <c r="D20" s="25"/>
      <c r="E20" s="26"/>
    </row>
    <row r="21" spans="1:5" ht="12.95" customHeight="1">
      <c r="A21" s="47">
        <f t="shared" si="1"/>
        <v>84.5</v>
      </c>
      <c r="B21" s="24">
        <f t="shared" si="0"/>
        <v>0.28597499999999998</v>
      </c>
      <c r="C21" s="28"/>
      <c r="D21" s="25"/>
      <c r="E21" s="26"/>
    </row>
    <row r="22" spans="1:5" ht="12.95" customHeight="1">
      <c r="A22" s="47">
        <f t="shared" si="1"/>
        <v>91</v>
      </c>
      <c r="B22" s="24">
        <f t="shared" si="0"/>
        <v>0.17189999999999994</v>
      </c>
      <c r="C22" s="28"/>
      <c r="D22" s="25"/>
      <c r="E22" s="26"/>
    </row>
    <row r="23" spans="1:5" ht="12.95" customHeight="1">
      <c r="A23" s="47">
        <v>95</v>
      </c>
      <c r="B23" s="24">
        <f t="shared" si="0"/>
        <v>9.749999999999992E-2</v>
      </c>
      <c r="C23" s="28"/>
      <c r="D23" s="25"/>
      <c r="E23" s="26"/>
    </row>
    <row r="24" spans="1:5" ht="12.95" customHeight="1">
      <c r="A24" s="47">
        <f>+A22+6.5</f>
        <v>97.5</v>
      </c>
      <c r="B24" s="24">
        <f t="shared" si="0"/>
        <v>4.9374999999999947E-2</v>
      </c>
      <c r="C24" s="28"/>
      <c r="D24" s="25"/>
      <c r="E24" s="26"/>
    </row>
    <row r="25" spans="1:5" ht="12.95" customHeight="1" thickBot="1">
      <c r="A25" s="48">
        <v>100</v>
      </c>
      <c r="B25" s="49">
        <f t="shared" si="0"/>
        <v>0</v>
      </c>
      <c r="C25" s="43"/>
      <c r="D25" s="31"/>
      <c r="E25" s="32"/>
    </row>
    <row r="26" spans="1:5" ht="12.95" customHeight="1" thickTop="1"/>
  </sheetData>
  <mergeCells count="1">
    <mergeCell ref="C7:E7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5"/>
  <sheetViews>
    <sheetView topLeftCell="A67" workbookViewId="0">
      <selection activeCell="B63" sqref="B63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206</v>
      </c>
      <c r="C1" s="3" t="s">
        <v>1</v>
      </c>
      <c r="D1" s="4" t="s">
        <v>14</v>
      </c>
      <c r="E1" s="5" t="s">
        <v>12</v>
      </c>
    </row>
    <row r="2" spans="1:5" ht="30" customHeight="1">
      <c r="A2" s="6" t="s">
        <v>2</v>
      </c>
      <c r="B2" s="7" t="s">
        <v>46</v>
      </c>
      <c r="C2" s="8"/>
      <c r="D2" s="9" t="s">
        <v>47</v>
      </c>
      <c r="E2" s="10" t="s">
        <v>13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30</v>
      </c>
      <c r="E5" s="16"/>
    </row>
    <row r="6" spans="1:5" ht="30" customHeight="1" thickBot="1">
      <c r="A6" s="17" t="s">
        <v>7</v>
      </c>
      <c r="B6" s="56" t="s">
        <v>53</v>
      </c>
      <c r="C6" s="18" t="s">
        <v>8</v>
      </c>
      <c r="D6" s="19">
        <f>IF(_Ind206&lt;0,"valor del indicador fuera de rango",IF(_Ind206&lt;=75,0.00667*_Ind206,IF(_Ind206&lt;=100,#REF!-4*(_Ind206^2)-#REF!-2*_Ind206+2,IF(_Ind206&gt;=100,"valor del indicador fuera rango"))))</f>
        <v>0</v>
      </c>
      <c r="E6" s="20"/>
    </row>
    <row r="7" spans="1:5" ht="30" customHeight="1">
      <c r="A7" s="21" t="s">
        <v>9</v>
      </c>
      <c r="B7" s="22" t="s">
        <v>8</v>
      </c>
      <c r="C7" s="57" t="s">
        <v>10</v>
      </c>
      <c r="D7" s="58"/>
      <c r="E7" s="59"/>
    </row>
    <row r="8" spans="1:5" ht="12.95" customHeight="1">
      <c r="A8" s="51">
        <v>0</v>
      </c>
      <c r="B8" s="24">
        <f t="shared" ref="B8:B20" si="0">0.00667*A8</f>
        <v>0</v>
      </c>
      <c r="C8" s="25"/>
      <c r="D8" s="25"/>
      <c r="E8" s="26"/>
    </row>
    <row r="9" spans="1:5" ht="12.95" customHeight="1">
      <c r="A9" s="47">
        <v>15</v>
      </c>
      <c r="B9" s="24">
        <f t="shared" si="0"/>
        <v>0.10005</v>
      </c>
      <c r="C9" s="28"/>
      <c r="D9" s="25"/>
      <c r="E9" s="26"/>
    </row>
    <row r="10" spans="1:5" ht="12.95" customHeight="1">
      <c r="A10" s="47">
        <f t="shared" ref="A10:A26" si="1">+A9+5</f>
        <v>20</v>
      </c>
      <c r="B10" s="24">
        <f t="shared" si="0"/>
        <v>0.13339999999999999</v>
      </c>
      <c r="C10" s="28"/>
      <c r="D10" s="25"/>
      <c r="E10" s="26"/>
    </row>
    <row r="11" spans="1:5" ht="12.95" customHeight="1">
      <c r="A11" s="47">
        <f t="shared" si="1"/>
        <v>25</v>
      </c>
      <c r="B11" s="24">
        <f t="shared" si="0"/>
        <v>0.16674999999999998</v>
      </c>
      <c r="C11" s="28"/>
      <c r="D11" s="25"/>
      <c r="E11" s="26"/>
    </row>
    <row r="12" spans="1:5" ht="12.95" customHeight="1">
      <c r="A12" s="47">
        <f t="shared" si="1"/>
        <v>30</v>
      </c>
      <c r="B12" s="24">
        <f t="shared" si="0"/>
        <v>0.2001</v>
      </c>
      <c r="C12" s="28"/>
      <c r="D12" s="25"/>
      <c r="E12" s="26"/>
    </row>
    <row r="13" spans="1:5" ht="12.95" customHeight="1">
      <c r="A13" s="47">
        <f t="shared" si="1"/>
        <v>35</v>
      </c>
      <c r="B13" s="24">
        <f t="shared" si="0"/>
        <v>0.23344999999999999</v>
      </c>
      <c r="C13" s="28"/>
      <c r="D13" s="25"/>
      <c r="E13" s="26"/>
    </row>
    <row r="14" spans="1:5" ht="12.95" customHeight="1">
      <c r="A14" s="47">
        <f t="shared" si="1"/>
        <v>40</v>
      </c>
      <c r="B14" s="24">
        <f t="shared" si="0"/>
        <v>0.26679999999999998</v>
      </c>
      <c r="C14" s="28"/>
      <c r="D14" s="25"/>
      <c r="E14" s="26"/>
    </row>
    <row r="15" spans="1:5" ht="12.95" customHeight="1">
      <c r="A15" s="47">
        <f t="shared" si="1"/>
        <v>45</v>
      </c>
      <c r="B15" s="24">
        <f t="shared" si="0"/>
        <v>0.30014999999999997</v>
      </c>
      <c r="C15" s="28"/>
      <c r="D15" s="25"/>
      <c r="E15" s="26"/>
    </row>
    <row r="16" spans="1:5" ht="12.95" customHeight="1">
      <c r="A16" s="47">
        <f t="shared" si="1"/>
        <v>50</v>
      </c>
      <c r="B16" s="24">
        <f t="shared" si="0"/>
        <v>0.33349999999999996</v>
      </c>
      <c r="C16" s="28"/>
      <c r="D16" s="25"/>
      <c r="E16" s="26"/>
    </row>
    <row r="17" spans="1:5" ht="12.95" customHeight="1">
      <c r="A17" s="47">
        <f t="shared" si="1"/>
        <v>55</v>
      </c>
      <c r="B17" s="24">
        <f t="shared" si="0"/>
        <v>0.36685000000000001</v>
      </c>
      <c r="C17" s="28"/>
      <c r="D17" s="25"/>
      <c r="E17" s="26"/>
    </row>
    <row r="18" spans="1:5" ht="12.95" customHeight="1">
      <c r="A18" s="47">
        <f t="shared" si="1"/>
        <v>60</v>
      </c>
      <c r="B18" s="24">
        <f t="shared" si="0"/>
        <v>0.4002</v>
      </c>
      <c r="C18" s="28"/>
      <c r="D18" s="25"/>
      <c r="E18" s="26"/>
    </row>
    <row r="19" spans="1:5" ht="12.95" customHeight="1">
      <c r="A19" s="47">
        <f t="shared" si="1"/>
        <v>65</v>
      </c>
      <c r="B19" s="24">
        <f t="shared" si="0"/>
        <v>0.43354999999999999</v>
      </c>
      <c r="C19" s="28"/>
      <c r="D19" s="25"/>
      <c r="E19" s="26"/>
    </row>
    <row r="20" spans="1:5" ht="12.95" customHeight="1">
      <c r="A20" s="47">
        <f t="shared" si="1"/>
        <v>70</v>
      </c>
      <c r="B20" s="24">
        <f t="shared" si="0"/>
        <v>0.46689999999999998</v>
      </c>
      <c r="C20" s="28"/>
      <c r="D20" s="25"/>
      <c r="E20" s="26"/>
    </row>
    <row r="21" spans="1:5" ht="12.95" customHeight="1">
      <c r="A21" s="52">
        <f t="shared" si="1"/>
        <v>75</v>
      </c>
      <c r="B21" s="30">
        <f t="shared" ref="B21:B26" si="2">0.0004*A21^2-0.05*A21+2</f>
        <v>0.5</v>
      </c>
      <c r="C21" s="28"/>
      <c r="D21" s="25"/>
      <c r="E21" s="26"/>
    </row>
    <row r="22" spans="1:5" ht="12.95" customHeight="1">
      <c r="A22" s="52">
        <f t="shared" si="1"/>
        <v>80</v>
      </c>
      <c r="B22" s="30">
        <f t="shared" si="2"/>
        <v>0.56000000000000005</v>
      </c>
      <c r="C22" s="28"/>
      <c r="D22" s="25"/>
      <c r="E22" s="26"/>
    </row>
    <row r="23" spans="1:5" ht="12.95" customHeight="1">
      <c r="A23" s="52">
        <f t="shared" si="1"/>
        <v>85</v>
      </c>
      <c r="B23" s="30">
        <f t="shared" si="2"/>
        <v>0.64000000000000012</v>
      </c>
      <c r="C23" s="28"/>
      <c r="D23" s="25"/>
      <c r="E23" s="26"/>
    </row>
    <row r="24" spans="1:5" ht="12.95" customHeight="1">
      <c r="A24" s="52">
        <f t="shared" si="1"/>
        <v>90</v>
      </c>
      <c r="B24" s="30">
        <f t="shared" si="2"/>
        <v>0.74000000000000021</v>
      </c>
      <c r="C24" s="28"/>
      <c r="D24" s="25"/>
      <c r="E24" s="26"/>
    </row>
    <row r="25" spans="1:5" ht="12.95" customHeight="1">
      <c r="A25" s="52">
        <f t="shared" si="1"/>
        <v>95</v>
      </c>
      <c r="B25" s="30">
        <f t="shared" si="2"/>
        <v>0.86000000000000032</v>
      </c>
      <c r="C25" s="28"/>
      <c r="D25" s="25"/>
      <c r="E25" s="26"/>
    </row>
    <row r="26" spans="1:5" ht="12.95" customHeight="1" thickBot="1">
      <c r="A26" s="53">
        <f t="shared" si="1"/>
        <v>100</v>
      </c>
      <c r="B26" s="34">
        <f t="shared" si="2"/>
        <v>1</v>
      </c>
      <c r="C26" s="43"/>
      <c r="D26" s="31"/>
      <c r="E26" s="32"/>
    </row>
    <row r="27" spans="1:5" ht="12.95" customHeight="1" thickTop="1"/>
    <row r="28" spans="1:5" ht="12.95" customHeight="1" thickBot="1"/>
    <row r="29" spans="1:5" ht="30" customHeight="1" thickTop="1">
      <c r="A29" s="1" t="s">
        <v>0</v>
      </c>
      <c r="B29" s="2">
        <v>207</v>
      </c>
      <c r="C29" s="3" t="s">
        <v>1</v>
      </c>
      <c r="D29" s="4" t="s">
        <v>48</v>
      </c>
      <c r="E29" s="5" t="s">
        <v>27</v>
      </c>
    </row>
    <row r="30" spans="1:5" ht="30" customHeight="1">
      <c r="A30" s="6" t="s">
        <v>2</v>
      </c>
      <c r="B30" s="7" t="s">
        <v>49</v>
      </c>
      <c r="C30" s="8"/>
      <c r="D30" s="9"/>
      <c r="E30" s="10"/>
    </row>
    <row r="31" spans="1:5" ht="30" customHeight="1">
      <c r="A31" s="6" t="s">
        <v>3</v>
      </c>
      <c r="B31" s="7"/>
      <c r="C31" s="8"/>
      <c r="D31" s="9"/>
      <c r="E31" s="10"/>
    </row>
    <row r="32" spans="1:5" ht="30" customHeight="1" thickBot="1">
      <c r="A32" s="6" t="s">
        <v>4</v>
      </c>
      <c r="B32" s="7"/>
      <c r="C32" s="11"/>
      <c r="D32" s="12"/>
      <c r="E32" s="13"/>
    </row>
    <row r="33" spans="1:5" ht="30" customHeight="1">
      <c r="A33" s="6" t="s">
        <v>5</v>
      </c>
      <c r="B33" s="7" t="s">
        <v>11</v>
      </c>
      <c r="C33" s="14" t="s">
        <v>6</v>
      </c>
      <c r="D33" s="15">
        <v>10</v>
      </c>
      <c r="E33" s="16"/>
    </row>
    <row r="34" spans="1:5" ht="30" customHeight="1" thickBot="1">
      <c r="A34" s="17" t="s">
        <v>7</v>
      </c>
      <c r="B34" s="56" t="s">
        <v>53</v>
      </c>
      <c r="C34" s="18" t="s">
        <v>8</v>
      </c>
      <c r="D34" s="19">
        <f>IF(_Ind207&lt;0,"valor del indicador fuera de rango",IF(_Ind207&lt;=100,-0.0001*(_Ind207^2)+0.02*_Ind207,"valor del indicador fuera rango"))</f>
        <v>0</v>
      </c>
      <c r="E34" s="20"/>
    </row>
    <row r="35" spans="1:5" ht="30" customHeight="1">
      <c r="A35" s="21" t="s">
        <v>9</v>
      </c>
      <c r="B35" s="22" t="s">
        <v>8</v>
      </c>
      <c r="C35" s="57" t="s">
        <v>10</v>
      </c>
      <c r="D35" s="58"/>
      <c r="E35" s="59"/>
    </row>
    <row r="36" spans="1:5" ht="12.95" customHeight="1">
      <c r="A36" s="51">
        <v>0</v>
      </c>
      <c r="B36" s="24">
        <f t="shared" ref="B36:B55" si="3">-0.0001*A36^2+0.02*A36</f>
        <v>0</v>
      </c>
      <c r="C36" s="25"/>
      <c r="D36" s="25"/>
      <c r="E36" s="26"/>
    </row>
    <row r="37" spans="1:5" ht="12.95" customHeight="1">
      <c r="A37" s="47">
        <v>10</v>
      </c>
      <c r="B37" s="24">
        <f t="shared" si="3"/>
        <v>0.19</v>
      </c>
      <c r="C37" s="28"/>
      <c r="D37" s="25"/>
      <c r="E37" s="26"/>
    </row>
    <row r="38" spans="1:5" ht="12.95" customHeight="1">
      <c r="A38" s="47">
        <f t="shared" ref="A38:A55" si="4">+A37+5</f>
        <v>15</v>
      </c>
      <c r="B38" s="24">
        <f t="shared" si="3"/>
        <v>0.27749999999999997</v>
      </c>
      <c r="C38" s="28"/>
      <c r="D38" s="25"/>
      <c r="E38" s="26"/>
    </row>
    <row r="39" spans="1:5" ht="12.95" customHeight="1">
      <c r="A39" s="47">
        <f t="shared" si="4"/>
        <v>20</v>
      </c>
      <c r="B39" s="24">
        <f t="shared" si="3"/>
        <v>0.36000000000000004</v>
      </c>
      <c r="C39" s="28"/>
      <c r="D39" s="25"/>
      <c r="E39" s="26"/>
    </row>
    <row r="40" spans="1:5" ht="12.95" customHeight="1">
      <c r="A40" s="47">
        <f t="shared" si="4"/>
        <v>25</v>
      </c>
      <c r="B40" s="24">
        <f t="shared" si="3"/>
        <v>0.4375</v>
      </c>
      <c r="C40" s="28"/>
      <c r="D40" s="25"/>
      <c r="E40" s="26"/>
    </row>
    <row r="41" spans="1:5" ht="12.95" customHeight="1">
      <c r="A41" s="47">
        <f t="shared" si="4"/>
        <v>30</v>
      </c>
      <c r="B41" s="24">
        <f t="shared" si="3"/>
        <v>0.51</v>
      </c>
      <c r="C41" s="28"/>
      <c r="D41" s="25"/>
      <c r="E41" s="26"/>
    </row>
    <row r="42" spans="1:5" ht="12.95" customHeight="1">
      <c r="A42" s="47">
        <f t="shared" si="4"/>
        <v>35</v>
      </c>
      <c r="B42" s="24">
        <f t="shared" si="3"/>
        <v>0.57750000000000001</v>
      </c>
      <c r="C42" s="28"/>
      <c r="D42" s="25"/>
      <c r="E42" s="26"/>
    </row>
    <row r="43" spans="1:5" ht="12.95" customHeight="1">
      <c r="A43" s="47">
        <f t="shared" si="4"/>
        <v>40</v>
      </c>
      <c r="B43" s="24">
        <f t="shared" si="3"/>
        <v>0.64</v>
      </c>
      <c r="C43" s="28"/>
      <c r="D43" s="25"/>
      <c r="E43" s="26"/>
    </row>
    <row r="44" spans="1:5" ht="12.95" customHeight="1">
      <c r="A44" s="47">
        <f t="shared" si="4"/>
        <v>45</v>
      </c>
      <c r="B44" s="24">
        <f t="shared" si="3"/>
        <v>0.69750000000000001</v>
      </c>
      <c r="C44" s="28"/>
      <c r="D44" s="25"/>
      <c r="E44" s="26"/>
    </row>
    <row r="45" spans="1:5" ht="12.95" customHeight="1">
      <c r="A45" s="47">
        <f t="shared" si="4"/>
        <v>50</v>
      </c>
      <c r="B45" s="24">
        <f t="shared" si="3"/>
        <v>0.75</v>
      </c>
      <c r="C45" s="28"/>
      <c r="D45" s="25"/>
      <c r="E45" s="26"/>
    </row>
    <row r="46" spans="1:5" ht="12.95" customHeight="1">
      <c r="A46" s="47">
        <f t="shared" si="4"/>
        <v>55</v>
      </c>
      <c r="B46" s="24">
        <f t="shared" si="3"/>
        <v>0.7975000000000001</v>
      </c>
      <c r="C46" s="28"/>
      <c r="D46" s="25"/>
      <c r="E46" s="26"/>
    </row>
    <row r="47" spans="1:5" ht="12.95" customHeight="1">
      <c r="A47" s="47">
        <f t="shared" si="4"/>
        <v>60</v>
      </c>
      <c r="B47" s="24">
        <f t="shared" si="3"/>
        <v>0.83999999999999986</v>
      </c>
      <c r="C47" s="28"/>
      <c r="D47" s="25"/>
      <c r="E47" s="26"/>
    </row>
    <row r="48" spans="1:5" ht="12.95" customHeight="1">
      <c r="A48" s="47">
        <f t="shared" si="4"/>
        <v>65</v>
      </c>
      <c r="B48" s="24">
        <f t="shared" si="3"/>
        <v>0.87749999999999995</v>
      </c>
      <c r="C48" s="28"/>
      <c r="D48" s="25"/>
      <c r="E48" s="26"/>
    </row>
    <row r="49" spans="1:5" ht="12.95" customHeight="1">
      <c r="A49" s="47">
        <f t="shared" si="4"/>
        <v>70</v>
      </c>
      <c r="B49" s="24">
        <f t="shared" si="3"/>
        <v>0.91000000000000014</v>
      </c>
      <c r="C49" s="28"/>
      <c r="D49" s="25"/>
      <c r="E49" s="26"/>
    </row>
    <row r="50" spans="1:5" ht="12.95" customHeight="1">
      <c r="A50" s="47">
        <f t="shared" si="4"/>
        <v>75</v>
      </c>
      <c r="B50" s="24">
        <f t="shared" si="3"/>
        <v>0.9375</v>
      </c>
      <c r="C50" s="28"/>
      <c r="D50" s="25"/>
      <c r="E50" s="26"/>
    </row>
    <row r="51" spans="1:5" ht="12.95" customHeight="1">
      <c r="A51" s="47">
        <f t="shared" si="4"/>
        <v>80</v>
      </c>
      <c r="B51" s="24">
        <f t="shared" si="3"/>
        <v>0.96000000000000008</v>
      </c>
      <c r="C51" s="28"/>
      <c r="D51" s="25"/>
      <c r="E51" s="26"/>
    </row>
    <row r="52" spans="1:5" ht="12.95" customHeight="1">
      <c r="A52" s="47">
        <f t="shared" si="4"/>
        <v>85</v>
      </c>
      <c r="B52" s="24">
        <f t="shared" si="3"/>
        <v>0.97749999999999992</v>
      </c>
      <c r="C52" s="28"/>
      <c r="D52" s="25"/>
      <c r="E52" s="26"/>
    </row>
    <row r="53" spans="1:5" ht="12.95" customHeight="1">
      <c r="A53" s="47">
        <f t="shared" si="4"/>
        <v>90</v>
      </c>
      <c r="B53" s="24">
        <f t="shared" si="3"/>
        <v>0.99</v>
      </c>
      <c r="C53" s="28"/>
      <c r="D53" s="25"/>
      <c r="E53" s="26"/>
    </row>
    <row r="54" spans="1:5" ht="12.95" customHeight="1">
      <c r="A54" s="47">
        <f t="shared" si="4"/>
        <v>95</v>
      </c>
      <c r="B54" s="24">
        <f t="shared" si="3"/>
        <v>0.99750000000000005</v>
      </c>
      <c r="C54" s="28"/>
      <c r="D54" s="25"/>
      <c r="E54" s="26"/>
    </row>
    <row r="55" spans="1:5" ht="12.95" customHeight="1" thickBot="1">
      <c r="A55" s="48">
        <f t="shared" si="4"/>
        <v>100</v>
      </c>
      <c r="B55" s="49">
        <f t="shared" si="3"/>
        <v>1</v>
      </c>
      <c r="C55" s="43"/>
      <c r="D55" s="31"/>
      <c r="E55" s="32"/>
    </row>
    <row r="56" spans="1:5" ht="12.95" customHeight="1" thickTop="1"/>
    <row r="57" spans="1:5" ht="12.95" customHeight="1" thickBot="1"/>
    <row r="58" spans="1:5" ht="30" customHeight="1" thickTop="1">
      <c r="A58" s="1" t="s">
        <v>0</v>
      </c>
      <c r="B58" s="2">
        <v>208</v>
      </c>
      <c r="C58" s="3" t="s">
        <v>1</v>
      </c>
      <c r="D58" s="4" t="s">
        <v>28</v>
      </c>
      <c r="E58" s="5" t="s">
        <v>51</v>
      </c>
    </row>
    <row r="59" spans="1:5" ht="30" customHeight="1">
      <c r="A59" s="6" t="s">
        <v>2</v>
      </c>
      <c r="B59" s="7" t="s">
        <v>50</v>
      </c>
      <c r="C59" s="8"/>
      <c r="D59" s="9" t="s">
        <v>52</v>
      </c>
      <c r="E59" s="10" t="s">
        <v>38</v>
      </c>
    </row>
    <row r="60" spans="1:5" ht="30" customHeight="1">
      <c r="A60" s="6" t="s">
        <v>3</v>
      </c>
      <c r="B60" s="7"/>
      <c r="C60" s="8"/>
      <c r="D60" s="9"/>
      <c r="E60" s="10"/>
    </row>
    <row r="61" spans="1:5" ht="30" customHeight="1" thickBot="1">
      <c r="A61" s="6" t="s">
        <v>4</v>
      </c>
      <c r="B61" s="7"/>
      <c r="C61" s="11"/>
      <c r="D61" s="12"/>
      <c r="E61" s="13"/>
    </row>
    <row r="62" spans="1:5" ht="30" customHeight="1">
      <c r="A62" s="6" t="s">
        <v>5</v>
      </c>
      <c r="B62" s="7" t="s">
        <v>11</v>
      </c>
      <c r="C62" s="14" t="s">
        <v>6</v>
      </c>
      <c r="D62" s="15">
        <v>20</v>
      </c>
      <c r="E62" s="16"/>
    </row>
    <row r="63" spans="1:5" ht="30" customHeight="1" thickBot="1">
      <c r="A63" s="17" t="s">
        <v>7</v>
      </c>
      <c r="B63" s="56" t="s">
        <v>53</v>
      </c>
      <c r="C63" s="18" t="s">
        <v>8</v>
      </c>
      <c r="D63" s="19">
        <f>IF(_Ind208&lt;-50,"valor del indicador fuera de rango",IF(_Ind208&lt;=0,1,IF(_Ind208&lt;=50,(-0.0004*(_Ind208^2))+1,"valor del indicador fuera rango")))</f>
        <v>1</v>
      </c>
      <c r="E63" s="20"/>
    </row>
    <row r="64" spans="1:5" ht="30" customHeight="1">
      <c r="A64" s="21" t="s">
        <v>9</v>
      </c>
      <c r="B64" s="22" t="s">
        <v>8</v>
      </c>
      <c r="C64" s="57" t="s">
        <v>10</v>
      </c>
      <c r="D64" s="58"/>
      <c r="E64" s="59"/>
    </row>
    <row r="65" spans="1:5" ht="12.95" customHeight="1">
      <c r="A65" s="51">
        <v>-50</v>
      </c>
      <c r="B65" s="24">
        <f>1</f>
        <v>1</v>
      </c>
      <c r="C65" s="25"/>
      <c r="D65" s="25"/>
      <c r="E65" s="26"/>
    </row>
    <row r="66" spans="1:5" ht="12.95" customHeight="1">
      <c r="A66" s="50">
        <f>+A65+10</f>
        <v>-40</v>
      </c>
      <c r="B66" s="24">
        <f>1</f>
        <v>1</v>
      </c>
      <c r="C66" s="28"/>
      <c r="D66" s="25"/>
      <c r="E66" s="26"/>
    </row>
    <row r="67" spans="1:5" ht="12.95" customHeight="1">
      <c r="A67" s="50">
        <f t="shared" ref="A67:A84" si="5">+A66+5</f>
        <v>-35</v>
      </c>
      <c r="B67" s="24">
        <f>1</f>
        <v>1</v>
      </c>
      <c r="C67" s="28"/>
      <c r="D67" s="25"/>
      <c r="E67" s="26"/>
    </row>
    <row r="68" spans="1:5" ht="12.95" customHeight="1">
      <c r="A68" s="50">
        <f t="shared" si="5"/>
        <v>-30</v>
      </c>
      <c r="B68" s="24">
        <f>1</f>
        <v>1</v>
      </c>
      <c r="C68" s="28"/>
      <c r="D68" s="25"/>
      <c r="E68" s="26"/>
    </row>
    <row r="69" spans="1:5" ht="12.95" customHeight="1">
      <c r="A69" s="50">
        <f t="shared" si="5"/>
        <v>-25</v>
      </c>
      <c r="B69" s="24">
        <f>1</f>
        <v>1</v>
      </c>
      <c r="C69" s="28"/>
      <c r="D69" s="25"/>
      <c r="E69" s="26"/>
    </row>
    <row r="70" spans="1:5" ht="12.95" customHeight="1">
      <c r="A70" s="50">
        <f t="shared" si="5"/>
        <v>-20</v>
      </c>
      <c r="B70" s="24">
        <f>1</f>
        <v>1</v>
      </c>
      <c r="C70" s="28"/>
      <c r="D70" s="25"/>
      <c r="E70" s="26"/>
    </row>
    <row r="71" spans="1:5" ht="12.95" customHeight="1">
      <c r="A71" s="50">
        <f t="shared" si="5"/>
        <v>-15</v>
      </c>
      <c r="B71" s="24">
        <f>1</f>
        <v>1</v>
      </c>
      <c r="C71" s="28"/>
      <c r="D71" s="25"/>
      <c r="E71" s="26"/>
    </row>
    <row r="72" spans="1:5" ht="12.95" customHeight="1">
      <c r="A72" s="50">
        <f t="shared" si="5"/>
        <v>-10</v>
      </c>
      <c r="B72" s="24">
        <f>1</f>
        <v>1</v>
      </c>
      <c r="C72" s="28"/>
      <c r="D72" s="25"/>
      <c r="E72" s="26"/>
    </row>
    <row r="73" spans="1:5" ht="12.95" customHeight="1">
      <c r="A73" s="50">
        <f t="shared" si="5"/>
        <v>-5</v>
      </c>
      <c r="B73" s="24">
        <f>1</f>
        <v>1</v>
      </c>
      <c r="C73" s="28"/>
      <c r="D73" s="25"/>
      <c r="E73" s="26"/>
    </row>
    <row r="74" spans="1:5" ht="12.95" customHeight="1">
      <c r="A74" s="50">
        <f t="shared" si="5"/>
        <v>0</v>
      </c>
      <c r="B74" s="24">
        <f>1</f>
        <v>1</v>
      </c>
      <c r="C74" s="28"/>
      <c r="D74" s="25"/>
      <c r="E74" s="26"/>
    </row>
    <row r="75" spans="1:5" ht="12.95" customHeight="1">
      <c r="A75" s="54">
        <f t="shared" si="5"/>
        <v>5</v>
      </c>
      <c r="B75" s="30">
        <f t="shared" ref="B75:B84" si="6">-0.0004*(A75^2)+1</f>
        <v>0.99</v>
      </c>
      <c r="C75" s="28"/>
      <c r="D75" s="25"/>
      <c r="E75" s="26"/>
    </row>
    <row r="76" spans="1:5" ht="12.95" customHeight="1">
      <c r="A76" s="54">
        <f t="shared" si="5"/>
        <v>10</v>
      </c>
      <c r="B76" s="30">
        <f t="shared" si="6"/>
        <v>0.96</v>
      </c>
      <c r="C76" s="28"/>
      <c r="D76" s="25"/>
      <c r="E76" s="26"/>
    </row>
    <row r="77" spans="1:5" ht="12.95" customHeight="1">
      <c r="A77" s="54">
        <f t="shared" si="5"/>
        <v>15</v>
      </c>
      <c r="B77" s="30">
        <f t="shared" si="6"/>
        <v>0.91</v>
      </c>
      <c r="C77" s="28"/>
      <c r="D77" s="25"/>
      <c r="E77" s="26"/>
    </row>
    <row r="78" spans="1:5" ht="12.95" customHeight="1">
      <c r="A78" s="54">
        <f t="shared" si="5"/>
        <v>20</v>
      </c>
      <c r="B78" s="30">
        <f t="shared" si="6"/>
        <v>0.84</v>
      </c>
      <c r="C78" s="28"/>
      <c r="D78" s="25"/>
      <c r="E78" s="26"/>
    </row>
    <row r="79" spans="1:5" ht="12.95" customHeight="1">
      <c r="A79" s="54">
        <f t="shared" si="5"/>
        <v>25</v>
      </c>
      <c r="B79" s="30">
        <f t="shared" si="6"/>
        <v>0.75</v>
      </c>
      <c r="C79" s="28"/>
      <c r="D79" s="25"/>
      <c r="E79" s="26"/>
    </row>
    <row r="80" spans="1:5" ht="12.95" customHeight="1">
      <c r="A80" s="54">
        <f t="shared" si="5"/>
        <v>30</v>
      </c>
      <c r="B80" s="30">
        <f t="shared" si="6"/>
        <v>0.6399999999999999</v>
      </c>
      <c r="C80" s="28"/>
      <c r="D80" s="25"/>
      <c r="E80" s="26"/>
    </row>
    <row r="81" spans="1:5" ht="12.95" customHeight="1">
      <c r="A81" s="54">
        <f t="shared" si="5"/>
        <v>35</v>
      </c>
      <c r="B81" s="30">
        <f t="shared" si="6"/>
        <v>0.51</v>
      </c>
      <c r="C81" s="28"/>
      <c r="D81" s="25"/>
      <c r="E81" s="26"/>
    </row>
    <row r="82" spans="1:5" ht="12.95" customHeight="1">
      <c r="A82" s="54">
        <f t="shared" si="5"/>
        <v>40</v>
      </c>
      <c r="B82" s="30">
        <f t="shared" si="6"/>
        <v>0.36</v>
      </c>
      <c r="C82" s="28"/>
      <c r="D82" s="25"/>
      <c r="E82" s="26"/>
    </row>
    <row r="83" spans="1:5" ht="12.95" customHeight="1">
      <c r="A83" s="54">
        <f t="shared" si="5"/>
        <v>45</v>
      </c>
      <c r="B83" s="30">
        <f t="shared" si="6"/>
        <v>0.18999999999999995</v>
      </c>
      <c r="C83" s="28"/>
      <c r="D83" s="25"/>
      <c r="E83" s="26"/>
    </row>
    <row r="84" spans="1:5" ht="12.95" customHeight="1" thickBot="1">
      <c r="A84" s="55">
        <f t="shared" si="5"/>
        <v>50</v>
      </c>
      <c r="B84" s="34">
        <f t="shared" si="6"/>
        <v>0</v>
      </c>
      <c r="C84" s="43"/>
      <c r="D84" s="31"/>
      <c r="E84" s="32"/>
    </row>
    <row r="85" spans="1:5" ht="12.95" customHeight="1" thickTop="1"/>
  </sheetData>
  <mergeCells count="3">
    <mergeCell ref="C7:E7"/>
    <mergeCell ref="C35:E35"/>
    <mergeCell ref="C64:E64"/>
  </mergeCells>
  <phoneticPr fontId="4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195-202</vt:lpstr>
      <vt:lpstr>203</vt:lpstr>
      <vt:lpstr>204</vt:lpstr>
      <vt:lpstr>205</vt:lpstr>
      <vt:lpstr>206-208</vt:lpstr>
      <vt:lpstr>a</vt:lpstr>
      <vt:lpstr>Ind206</vt:lpstr>
      <vt:lpstr>Ind207</vt:lpstr>
      <vt:lpstr>Ind208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2007-07-13T10:51:04Z</dcterms:created>
  <dcterms:modified xsi:type="dcterms:W3CDTF">2012-12-04T11:11:41Z</dcterms:modified>
</cp:coreProperties>
</file>